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2" documentId="11_250B678CB6BC9CE968470C833C89408854B03F68" xr6:coauthVersionLast="47" xr6:coauthVersionMax="47" xr10:uidLastSave="{6333F567-73BF-43FD-83E4-54AEAEFB3CF5}"/>
  <workbookProtection workbookPassword="C3EF" lockStructure="1"/>
  <bookViews>
    <workbookView showSheetTabs="0" xWindow="-105" yWindow="-16320" windowWidth="29040" windowHeight="15720" activeTab="1" xr2:uid="{00000000-000D-0000-FFFF-FFFF00000000}"/>
  </bookViews>
  <sheets>
    <sheet name="Contents" sheetId="42" r:id="rId1"/>
    <sheet name="Table &amp; Chart" sheetId="13" r:id="rId2"/>
    <sheet name="CopyGuidance" sheetId="29" r:id="rId3"/>
    <sheet name="Technical guide" sheetId="37" r:id="rId4"/>
    <sheet name="Interpretation Guide" sheetId="17" r:id="rId5"/>
    <sheet name="LA_HB_Summary table" sheetId="40" r:id="rId6"/>
    <sheet name="control" sheetId="1" state="hidden" r:id="rId7"/>
    <sheet name="map control" sheetId="5" state="hidden" r:id="rId8"/>
    <sheet name="data" sheetId="2" state="hidden" r:id="rId9"/>
    <sheet name="list box data" sheetId="3" state="hidden" r:id="rId10"/>
    <sheet name="CI Data" sheetId="24" state="hidden" r:id="rId11"/>
  </sheets>
  <externalReferences>
    <externalReference r:id="rId12"/>
  </externalReferences>
  <definedNames>
    <definedName name="____RC05S1RD">#REF!</definedName>
    <definedName name="___MY01">#REF!</definedName>
    <definedName name="___RC05S1RD">#REF!</definedName>
    <definedName name="__MY01">#REF!</definedName>
    <definedName name="__RC05S1RD">#REF!</definedName>
    <definedName name="_xlnm._FilterDatabase" localSheetId="7" hidden="1">'map control'!$A$1:$C$39</definedName>
    <definedName name="_MY01" localSheetId="5">#REF!</definedName>
    <definedName name="_MY01">#REF!</definedName>
    <definedName name="_P02" localSheetId="5">#REF!</definedName>
    <definedName name="_P02">#REF!</definedName>
    <definedName name="_P03" localSheetId="5">#REF!</definedName>
    <definedName name="_P03">#REF!</definedName>
    <definedName name="_RC05S1RD">#REF!</definedName>
    <definedName name="_S02">#REF!</definedName>
    <definedName name="_S03">#REF!</definedName>
    <definedName name="_S04">#REF!</definedName>
    <definedName name="ANGL">#REF!</definedName>
    <definedName name="ANGL1">#REF!</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f">#REF!</definedName>
    <definedName name="CONWY">#REF!</definedName>
    <definedName name="_xlnm.Database">[1]CFDATA!$A$1:$L$952</definedName>
    <definedName name="DENBI" localSheetId="5">#REF!</definedName>
    <definedName name="DENBI">#REF!</definedName>
    <definedName name="drinkingHB" localSheetId="5">#REF!</definedName>
    <definedName name="drinkingHB">#REF!</definedName>
    <definedName name="drinkingLA" localSheetId="5">#REF!</definedName>
    <definedName name="drinkingLA">#REF!</definedName>
    <definedName name="exerciseHB">#REF!</definedName>
    <definedName name="exerciseLA">#REF!</definedName>
    <definedName name="FLINT">#REF!</definedName>
    <definedName name="fruitHB">#REF!</definedName>
    <definedName name="fruitLA">#REF!</definedName>
    <definedName name="G">#REF!</definedName>
    <definedName name="GWYN">#REF!</definedName>
    <definedName name="H">#REF!</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LE_LINK1" localSheetId="4">'Interpretation Guide'!$A$7</definedName>
    <definedName name="OLE_LINK4" localSheetId="4">'Interpretation Guide'!$A$7</definedName>
    <definedName name="PEMBS">#REF!</definedName>
    <definedName name="Picture">INDEX('map control'!$B$1:$B$67, MATCH(control!$A$28,'map control'!$A:$A,0))</definedName>
    <definedName name="pop" localSheetId="5">#REF!</definedName>
    <definedName name="pop">#REF!</definedName>
    <definedName name="POWYS" localSheetId="5">#REF!</definedName>
    <definedName name="POWYS">#REF!</definedName>
    <definedName name="_xlnm.Print_Area" localSheetId="5">'LA_HB_Summary table'!$A$1:$AA$54</definedName>
    <definedName name="_xlnm.Print_Area" localSheetId="1">'Table &amp; Chart'!$A$1:$R$63</definedName>
    <definedName name="qcmental" localSheetId="5">#REF!</definedName>
    <definedName name="qcmental">#REF!</definedName>
    <definedName name="qcphysical" localSheetId="5">#REF!</definedName>
    <definedName name="qcphysical">#REF!</definedName>
    <definedName name="RCT" localSheetId="5">#REF!</definedName>
    <definedName name="RCT">#REF!</definedName>
    <definedName name="smokeHB">#REF!</definedName>
    <definedName name="smokeLA">#REF!</definedName>
    <definedName name="SWANS">#REF!</definedName>
    <definedName name="SY04S1RD">#REF!</definedName>
    <definedName name="SY05PCT">#REF!</definedName>
    <definedName name="TORFA">#REF!</definedName>
    <definedName name="VALEG">#REF!</definedName>
    <definedName name="WARDS102">#REF!</definedName>
    <definedName name="WARDS112">#REF!</definedName>
    <definedName name="WREXH">#REF!</definedName>
    <definedName name="yt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 i="37" l="1"/>
  <c r="A227" i="37"/>
  <c r="A192" i="37"/>
  <c r="A174" i="37"/>
  <c r="A141" i="37"/>
  <c r="A160" i="37"/>
  <c r="A120" i="37"/>
  <c r="A105" i="37"/>
  <c r="A75" i="37"/>
  <c r="A3" i="37"/>
  <c r="A27" i="37"/>
  <c r="Q49" i="1" l="1"/>
  <c r="Q48" i="1"/>
  <c r="Q47" i="1"/>
  <c r="Q46" i="1"/>
  <c r="Q45" i="1"/>
  <c r="Q44" i="1"/>
  <c r="Q43" i="1"/>
  <c r="Q9" i="1"/>
  <c r="Q8" i="1"/>
  <c r="Q7" i="1"/>
  <c r="Q6" i="1"/>
  <c r="Q5" i="1"/>
  <c r="Q4" i="1"/>
  <c r="Q3" i="1"/>
  <c r="Q2" i="1"/>
  <c r="E41" i="13"/>
  <c r="C42" i="1"/>
  <c r="C41" i="1"/>
  <c r="E44" i="13"/>
  <c r="C40" i="1"/>
  <c r="C39" i="1"/>
  <c r="J15" i="1"/>
  <c r="J6" i="1"/>
  <c r="C34" i="1"/>
  <c r="E16" i="1"/>
  <c r="I46" i="13" s="1"/>
  <c r="E56" i="13"/>
  <c r="E55" i="13"/>
  <c r="E54" i="13"/>
  <c r="E53" i="13"/>
  <c r="E52" i="13"/>
  <c r="E51" i="13"/>
  <c r="E50" i="13"/>
  <c r="E49" i="13"/>
  <c r="E48" i="13"/>
  <c r="E47" i="13"/>
  <c r="E46" i="13"/>
  <c r="E45" i="13"/>
  <c r="E43" i="13"/>
  <c r="C19" i="1"/>
  <c r="I41" i="13" s="1"/>
  <c r="D19" i="1"/>
  <c r="I43" i="13" s="1"/>
  <c r="E19" i="1"/>
  <c r="I45" i="13" s="1"/>
  <c r="F19" i="1"/>
  <c r="I47" i="13" s="1"/>
  <c r="C18" i="1"/>
  <c r="D18" i="1"/>
  <c r="E18" i="1"/>
  <c r="F18" i="1"/>
  <c r="C15" i="1"/>
  <c r="C9" i="1"/>
  <c r="D9" i="1"/>
  <c r="E9" i="1"/>
  <c r="F9" i="1"/>
  <c r="C29" i="1"/>
  <c r="C30" i="1"/>
  <c r="C28" i="1"/>
  <c r="C27" i="1"/>
  <c r="E42" i="13"/>
  <c r="C35" i="1"/>
  <c r="C33" i="1"/>
  <c r="C32" i="1"/>
  <c r="C31" i="1"/>
  <c r="C43" i="1"/>
  <c r="N15" i="1"/>
  <c r="N16" i="1"/>
  <c r="I49" i="13" s="1"/>
  <c r="N6" i="1"/>
  <c r="C52" i="1"/>
  <c r="D52" i="1"/>
  <c r="K52" i="1"/>
  <c r="L52" i="1"/>
  <c r="M52" i="1"/>
  <c r="N52" i="1"/>
  <c r="O52" i="1"/>
  <c r="P52" i="1"/>
  <c r="Q52" i="1"/>
  <c r="R52" i="1"/>
  <c r="C37" i="1"/>
  <c r="G16" i="1"/>
  <c r="I50" i="13" s="1"/>
  <c r="D16" i="1"/>
  <c r="I44" i="13" s="1"/>
  <c r="C16" i="1"/>
  <c r="I42" i="13" s="1"/>
  <c r="D15" i="1"/>
  <c r="E15" i="1"/>
  <c r="F15" i="1"/>
  <c r="C6" i="1"/>
  <c r="D6" i="1"/>
  <c r="E6" i="1"/>
  <c r="F6" i="1"/>
  <c r="Q56" i="1"/>
  <c r="Q51" i="1"/>
  <c r="O51" i="1"/>
  <c r="M51" i="1"/>
  <c r="K51" i="1"/>
  <c r="K56" i="1"/>
  <c r="O56" i="1"/>
  <c r="M56" i="1"/>
  <c r="M16" i="1"/>
  <c r="I56" i="13" s="1"/>
  <c r="L16" i="1"/>
  <c r="I55" i="13" s="1"/>
  <c r="K16" i="1"/>
  <c r="I54" i="13" s="1"/>
  <c r="J16" i="1"/>
  <c r="I53" i="13" s="1"/>
  <c r="I16" i="1"/>
  <c r="I52" i="13" s="1"/>
  <c r="H16" i="1"/>
  <c r="I51" i="13" s="1"/>
  <c r="I51" i="1"/>
  <c r="G51" i="1"/>
  <c r="E51" i="1"/>
  <c r="C51" i="1"/>
  <c r="I56" i="1"/>
  <c r="G56" i="1"/>
  <c r="E56" i="1"/>
  <c r="C56" i="1"/>
  <c r="J52" i="1"/>
  <c r="I52" i="1"/>
  <c r="F52" i="1"/>
  <c r="E52" i="1"/>
  <c r="H52" i="1"/>
  <c r="G52" i="1"/>
  <c r="C38" i="1"/>
  <c r="M15" i="1"/>
  <c r="M6" i="1"/>
  <c r="L15" i="1"/>
  <c r="K15" i="1"/>
  <c r="I15" i="1"/>
  <c r="H15" i="1"/>
  <c r="G15" i="1"/>
  <c r="L6" i="1"/>
  <c r="K6" i="1"/>
  <c r="I6" i="1"/>
  <c r="H6" i="1"/>
  <c r="G6" i="1"/>
  <c r="A38" i="1"/>
  <c r="B29" i="1"/>
  <c r="U59" i="13"/>
  <c r="V62" i="13"/>
  <c r="S43" i="13"/>
  <c r="Q15" i="1"/>
  <c r="A44"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3" i="1"/>
  <c r="A42" i="1"/>
  <c r="A41" i="1"/>
  <c r="A40" i="1"/>
  <c r="A39" i="1"/>
  <c r="A37" i="1"/>
  <c r="A36" i="1"/>
  <c r="A35" i="1"/>
  <c r="A34" i="1"/>
  <c r="A33" i="1"/>
  <c r="A32" i="1"/>
  <c r="A31" i="1"/>
  <c r="Q42" i="1"/>
  <c r="Q41" i="1"/>
  <c r="Q40" i="1"/>
  <c r="Q39" i="1"/>
  <c r="Q38" i="1"/>
  <c r="Q37" i="1"/>
  <c r="Q36" i="1"/>
  <c r="Q35" i="1"/>
  <c r="Q34" i="1"/>
  <c r="Q33" i="1"/>
  <c r="Q32" i="1"/>
  <c r="Q31" i="1"/>
  <c r="Q30" i="1"/>
  <c r="Q29" i="1"/>
  <c r="Q28" i="1"/>
  <c r="Q25" i="1"/>
  <c r="Q27" i="1"/>
  <c r="Q26" i="1"/>
  <c r="Q24" i="1"/>
  <c r="Q23" i="1"/>
  <c r="Q22" i="1"/>
  <c r="Q21" i="1"/>
  <c r="Q20" i="1"/>
  <c r="Q19" i="1"/>
  <c r="Q18" i="1"/>
  <c r="Q17" i="1"/>
  <c r="Q16" i="1"/>
  <c r="Q14" i="1"/>
  <c r="Q13" i="1"/>
  <c r="Q12" i="1"/>
  <c r="Q11" i="1"/>
  <c r="Q10" i="1"/>
  <c r="J48" i="13" l="1"/>
  <c r="J44" i="13"/>
  <c r="J46" i="13"/>
  <c r="J53" i="13"/>
  <c r="J56" i="13"/>
  <c r="J50" i="13"/>
  <c r="J51" i="13"/>
  <c r="J42" i="13"/>
  <c r="F16" i="1"/>
  <c r="I48" i="13" s="1"/>
  <c r="B84" i="1"/>
  <c r="C3" i="1" s="1"/>
  <c r="R1" i="1"/>
  <c r="L7" i="1" l="1"/>
  <c r="F55" i="13" s="1"/>
  <c r="Q58" i="1"/>
  <c r="J7" i="1"/>
  <c r="F53" i="13" s="1"/>
  <c r="I58" i="1"/>
  <c r="D10" i="1"/>
  <c r="F43" i="13" s="1"/>
  <c r="E7" i="1"/>
  <c r="F46" i="13" s="1"/>
  <c r="F39" i="13"/>
  <c r="C10" i="1"/>
  <c r="F41" i="13" s="1"/>
  <c r="F7" i="1"/>
  <c r="F48" i="13" s="1"/>
  <c r="G58" i="1"/>
  <c r="M58" i="1"/>
  <c r="O58" i="1"/>
  <c r="F58" i="1"/>
  <c r="C58" i="1"/>
  <c r="C7" i="1"/>
  <c r="F42" i="13" s="1"/>
  <c r="G7" i="1"/>
  <c r="F50" i="13" s="1"/>
  <c r="I7" i="1"/>
  <c r="F52" i="13" s="1"/>
  <c r="E58" i="1"/>
  <c r="L58" i="1"/>
  <c r="D58" i="1"/>
  <c r="K58" i="1"/>
  <c r="H7" i="1"/>
  <c r="F51" i="13" s="1"/>
  <c r="F10" i="1"/>
  <c r="F47" i="13" s="1"/>
  <c r="J58" i="1"/>
  <c r="E10" i="1"/>
  <c r="F45" i="13" s="1"/>
  <c r="P58" i="1"/>
  <c r="H58" i="1"/>
  <c r="D7" i="1"/>
  <c r="F44" i="13" s="1"/>
  <c r="N7" i="1"/>
  <c r="F49" i="13" s="1"/>
  <c r="K7" i="1"/>
  <c r="F54" i="13" s="1"/>
  <c r="M7" i="1"/>
  <c r="F56" i="13" s="1"/>
  <c r="R58" i="1"/>
  <c r="N58" i="1"/>
  <c r="C2" i="1"/>
  <c r="C38" i="13" s="1"/>
  <c r="G48" i="13" l="1"/>
  <c r="G56" i="13"/>
  <c r="G50" i="13"/>
  <c r="G53" i="13"/>
  <c r="G46" i="13"/>
  <c r="G51" i="13"/>
  <c r="G44" i="13"/>
  <c r="G42" i="13"/>
</calcChain>
</file>

<file path=xl/sharedStrings.xml><?xml version="1.0" encoding="utf-8"?>
<sst xmlns="http://schemas.openxmlformats.org/spreadsheetml/2006/main" count="2094" uniqueCount="955">
  <si>
    <t>LA</t>
  </si>
  <si>
    <t>cell link</t>
  </si>
  <si>
    <t>msoa list box</t>
  </si>
  <si>
    <t>msoa cell link</t>
  </si>
  <si>
    <t>chart title</t>
  </si>
  <si>
    <t>Isle of Anglesey 001</t>
  </si>
  <si>
    <t>Isle of Anglesey 002</t>
  </si>
  <si>
    <t>Isle of Anglesey 003</t>
  </si>
  <si>
    <t>Isle of Anglesey 004</t>
  </si>
  <si>
    <t>Isle of Anglesey 005</t>
  </si>
  <si>
    <t>Isle of Anglesey 006</t>
  </si>
  <si>
    <t>Isle of Anglesey 007</t>
  </si>
  <si>
    <t>Isle of Anglesey 008</t>
  </si>
  <si>
    <t>Isle of Anglesey 009</t>
  </si>
  <si>
    <t>Gwynedd 001</t>
  </si>
  <si>
    <t>Gwynedd 002</t>
  </si>
  <si>
    <t>Gwynedd 003</t>
  </si>
  <si>
    <t>Gwynedd 004</t>
  </si>
  <si>
    <t>Gwynedd 005</t>
  </si>
  <si>
    <t>Gwynedd 006</t>
  </si>
  <si>
    <t>Gwynedd 007</t>
  </si>
  <si>
    <t>Gwynedd 008</t>
  </si>
  <si>
    <t>Gwynedd 009</t>
  </si>
  <si>
    <t>Gwynedd 010</t>
  </si>
  <si>
    <t>Gwynedd 011</t>
  </si>
  <si>
    <t>Gwynedd 012</t>
  </si>
  <si>
    <t>Gwynedd 013</t>
  </si>
  <si>
    <t>Gwynedd 014</t>
  </si>
  <si>
    <t>Gwynedd 015</t>
  </si>
  <si>
    <t>Gwynedd 016</t>
  </si>
  <si>
    <t>Gwynedd 017</t>
  </si>
  <si>
    <t>Conwy 001</t>
  </si>
  <si>
    <t>Conwy 002</t>
  </si>
  <si>
    <t>Conwy 003</t>
  </si>
  <si>
    <t>Conwy 004</t>
  </si>
  <si>
    <t>Conwy 005</t>
  </si>
  <si>
    <t>Conwy 006</t>
  </si>
  <si>
    <t>Conwy 007</t>
  </si>
  <si>
    <t>Conwy 008</t>
  </si>
  <si>
    <t>Conwy 009</t>
  </si>
  <si>
    <t>Conwy 010</t>
  </si>
  <si>
    <t>Conwy 011</t>
  </si>
  <si>
    <t>Conwy 012</t>
  </si>
  <si>
    <t>Conwy 013</t>
  </si>
  <si>
    <t>Conwy 014</t>
  </si>
  <si>
    <t>Conwy 015</t>
  </si>
  <si>
    <t>Denbighshire 001</t>
  </si>
  <si>
    <t>Denbighshire 002</t>
  </si>
  <si>
    <t>Denbighshire 003</t>
  </si>
  <si>
    <t>Denbighshire 004</t>
  </si>
  <si>
    <t>Denbighshire 006</t>
  </si>
  <si>
    <t>Denbighshire 008</t>
  </si>
  <si>
    <t>Denbighshire 009</t>
  </si>
  <si>
    <t>Denbighshire 010</t>
  </si>
  <si>
    <t>Denbighshire 011</t>
  </si>
  <si>
    <t>Denbighshire 012</t>
  </si>
  <si>
    <t>Denbighshire 013</t>
  </si>
  <si>
    <t>Denbighshire 014</t>
  </si>
  <si>
    <t>Denbighshire 015</t>
  </si>
  <si>
    <t>Denbighshire 016</t>
  </si>
  <si>
    <t>Denbighshire 017</t>
  </si>
  <si>
    <t>Flintshire 001</t>
  </si>
  <si>
    <t>Flintshire 002</t>
  </si>
  <si>
    <t>Flintshire 003</t>
  </si>
  <si>
    <t>Flintshire 004</t>
  </si>
  <si>
    <t>Flintshire 005</t>
  </si>
  <si>
    <t>Flintshire 006</t>
  </si>
  <si>
    <t>Flintshire 007</t>
  </si>
  <si>
    <t>Flintshire 008</t>
  </si>
  <si>
    <t>Flintshire 009</t>
  </si>
  <si>
    <t>Flintshire 010</t>
  </si>
  <si>
    <t>Flintshire 011</t>
  </si>
  <si>
    <t>Flintshire 012</t>
  </si>
  <si>
    <t>Flintshire 013</t>
  </si>
  <si>
    <t>Flintshire 014</t>
  </si>
  <si>
    <t>Flintshire 015</t>
  </si>
  <si>
    <t>Flintshire 016</t>
  </si>
  <si>
    <t>Flintshire 017</t>
  </si>
  <si>
    <t>Flintshire 018</t>
  </si>
  <si>
    <t>Flintshire 019</t>
  </si>
  <si>
    <t>Flintshire 020</t>
  </si>
  <si>
    <t>Wrexham 003</t>
  </si>
  <si>
    <t>Wrexham 004</t>
  </si>
  <si>
    <t>Wrexham 005</t>
  </si>
  <si>
    <t>Wrexham 006</t>
  </si>
  <si>
    <t>Wrexham 007</t>
  </si>
  <si>
    <t>Wrexham 008</t>
  </si>
  <si>
    <t>Wrexham 009</t>
  </si>
  <si>
    <t>Wrexham 010</t>
  </si>
  <si>
    <t>Wrexham 011</t>
  </si>
  <si>
    <t>Wrexham 012</t>
  </si>
  <si>
    <t>Wrexham 013</t>
  </si>
  <si>
    <t>Wrexham 014</t>
  </si>
  <si>
    <t>Wrexham 015</t>
  </si>
  <si>
    <t>Wrexham 016</t>
  </si>
  <si>
    <t>Wrexham 017</t>
  </si>
  <si>
    <t>Wrexham 018</t>
  </si>
  <si>
    <t>Wrexham 019</t>
  </si>
  <si>
    <t>Wrexham 020</t>
  </si>
  <si>
    <t>Powys 001</t>
  </si>
  <si>
    <t>Powys 002</t>
  </si>
  <si>
    <t>Powys 003</t>
  </si>
  <si>
    <t>Powys 004</t>
  </si>
  <si>
    <t>Powys 005</t>
  </si>
  <si>
    <t>Powys 006</t>
  </si>
  <si>
    <t>Powys 007</t>
  </si>
  <si>
    <t>Powys 008</t>
  </si>
  <si>
    <t>Powys 009</t>
  </si>
  <si>
    <t>Powys 010</t>
  </si>
  <si>
    <t>Powys 011</t>
  </si>
  <si>
    <t>Powys 012</t>
  </si>
  <si>
    <t>Powys 013</t>
  </si>
  <si>
    <t>Powys 014</t>
  </si>
  <si>
    <t>Powys 015</t>
  </si>
  <si>
    <t>Powys 017</t>
  </si>
  <si>
    <t>Powys 018</t>
  </si>
  <si>
    <t>Powys 020</t>
  </si>
  <si>
    <t>Powys 021</t>
  </si>
  <si>
    <t>Ceredigion 001</t>
  </si>
  <si>
    <t>Ceredigion 002</t>
  </si>
  <si>
    <t>Ceredigion 003</t>
  </si>
  <si>
    <t>Ceredigion 005</t>
  </si>
  <si>
    <t>Ceredigion 007</t>
  </si>
  <si>
    <t>Ceredigion 008</t>
  </si>
  <si>
    <t>Ceredigion 009</t>
  </si>
  <si>
    <t>Ceredigion 010</t>
  </si>
  <si>
    <t>Ceredigion 011</t>
  </si>
  <si>
    <t>Pembrokeshire 001</t>
  </si>
  <si>
    <t>Pembrokeshire 002</t>
  </si>
  <si>
    <t>Pembrokeshire 003</t>
  </si>
  <si>
    <t>Pembrokeshire 004</t>
  </si>
  <si>
    <t>Pembrokeshire 005</t>
  </si>
  <si>
    <t>Pembrokeshire 006</t>
  </si>
  <si>
    <t>Pembrokeshire 007</t>
  </si>
  <si>
    <t>Pembrokeshire 008</t>
  </si>
  <si>
    <t>Pembrokeshire 009</t>
  </si>
  <si>
    <t>Pembrokeshire 010</t>
  </si>
  <si>
    <t>Pembrokeshire 011</t>
  </si>
  <si>
    <t>Pembrokeshire 012</t>
  </si>
  <si>
    <t>Pembrokeshire 013</t>
  </si>
  <si>
    <t>Pembrokeshire 014</t>
  </si>
  <si>
    <t>Pembrokeshire 015</t>
  </si>
  <si>
    <t>Pembrokeshire 016</t>
  </si>
  <si>
    <t>Carmarthenshire 001</t>
  </si>
  <si>
    <t>Carmarthenshire 002</t>
  </si>
  <si>
    <t>Carmarthenshire 003</t>
  </si>
  <si>
    <t>Carmarthenshire 004</t>
  </si>
  <si>
    <t>Carmarthenshire 005</t>
  </si>
  <si>
    <t>Carmarthenshire 006</t>
  </si>
  <si>
    <t>Carmarthenshire 007</t>
  </si>
  <si>
    <t>Carmarthenshire 008</t>
  </si>
  <si>
    <t>Carmarthenshire 010</t>
  </si>
  <si>
    <t>Carmarthenshire 011</t>
  </si>
  <si>
    <t>Carmarthenshire 012</t>
  </si>
  <si>
    <t>Carmarthenshire 013</t>
  </si>
  <si>
    <t>Carmarthenshire 015</t>
  </si>
  <si>
    <t>Carmarthenshire 016</t>
  </si>
  <si>
    <t>Carmarthenshire 017</t>
  </si>
  <si>
    <t>Carmarthenshire 018</t>
  </si>
  <si>
    <t>Carmarthenshire 019</t>
  </si>
  <si>
    <t>Carmarthenshire 020</t>
  </si>
  <si>
    <t>Carmarthenshire 021</t>
  </si>
  <si>
    <t>Carmarthenshire 022</t>
  </si>
  <si>
    <t>Carmarthenshire 023</t>
  </si>
  <si>
    <t>Carmarthenshire 024</t>
  </si>
  <si>
    <t>Carmarthenshire 025</t>
  </si>
  <si>
    <t>Carmarthenshire 026</t>
  </si>
  <si>
    <t>Carmarthenshire 027</t>
  </si>
  <si>
    <t>Swansea 001</t>
  </si>
  <si>
    <t>Swansea 002</t>
  </si>
  <si>
    <t>Swansea 003</t>
  </si>
  <si>
    <t>Swansea 004</t>
  </si>
  <si>
    <t>Swansea 005</t>
  </si>
  <si>
    <t>Swansea 006</t>
  </si>
  <si>
    <t>Swansea 007</t>
  </si>
  <si>
    <t>Swansea 008</t>
  </si>
  <si>
    <t>Swansea 009</t>
  </si>
  <si>
    <t>Swansea 010</t>
  </si>
  <si>
    <t>Swansea 011</t>
  </si>
  <si>
    <t>Swansea 012</t>
  </si>
  <si>
    <t>Swansea 013</t>
  </si>
  <si>
    <t>Swansea 014</t>
  </si>
  <si>
    <t>Swansea 015</t>
  </si>
  <si>
    <t>Swansea 016</t>
  </si>
  <si>
    <t>Swansea 017</t>
  </si>
  <si>
    <t>Swansea 018</t>
  </si>
  <si>
    <t>Swansea 019</t>
  </si>
  <si>
    <t>Swansea 020</t>
  </si>
  <si>
    <t>Swansea 021</t>
  </si>
  <si>
    <t>Swansea 022</t>
  </si>
  <si>
    <t>Swansea 023</t>
  </si>
  <si>
    <t>Swansea 024</t>
  </si>
  <si>
    <t>Swansea 025</t>
  </si>
  <si>
    <t>Swansea 026</t>
  </si>
  <si>
    <t>Swansea 027</t>
  </si>
  <si>
    <t>Swansea 028</t>
  </si>
  <si>
    <t>Swansea 029</t>
  </si>
  <si>
    <t>Swansea 030</t>
  </si>
  <si>
    <t>Swansea 031</t>
  </si>
  <si>
    <t>Neath Port Talbot 002</t>
  </si>
  <si>
    <t>Neath Port Talbot 003</t>
  </si>
  <si>
    <t>Neath Port Talbot 004</t>
  </si>
  <si>
    <t>Neath Port Talbot 005</t>
  </si>
  <si>
    <t>Neath Port Talbot 006</t>
  </si>
  <si>
    <t>Neath Port Talbot 007</t>
  </si>
  <si>
    <t>Neath Port Talbot 008</t>
  </si>
  <si>
    <t>Neath Port Talbot 009</t>
  </si>
  <si>
    <t>Neath Port Talbot 010</t>
  </si>
  <si>
    <t>Neath Port Talbot 011</t>
  </si>
  <si>
    <t>Neath Port Talbot 012</t>
  </si>
  <si>
    <t>Neath Port Talbot 013</t>
  </si>
  <si>
    <t>Neath Port Talbot 014</t>
  </si>
  <si>
    <t>Neath Port Talbot 015</t>
  </si>
  <si>
    <t>Neath Port Talbot 016</t>
  </si>
  <si>
    <t>Neath Port Talbot 017</t>
  </si>
  <si>
    <t>Neath Port Talbot 018</t>
  </si>
  <si>
    <t>Neath Port Talbot 019</t>
  </si>
  <si>
    <t>Neath Port Talbot 020</t>
  </si>
  <si>
    <t>Bridgend 001</t>
  </si>
  <si>
    <t>Bridgend 002</t>
  </si>
  <si>
    <t>Bridgend 003</t>
  </si>
  <si>
    <t>Bridgend 004</t>
  </si>
  <si>
    <t>Bridgend 005</t>
  </si>
  <si>
    <t>Bridgend 006</t>
  </si>
  <si>
    <t>Bridgend 007</t>
  </si>
  <si>
    <t>Bridgend 008</t>
  </si>
  <si>
    <t>Bridgend 009</t>
  </si>
  <si>
    <t>Bridgend 010</t>
  </si>
  <si>
    <t>Bridgend 011</t>
  </si>
  <si>
    <t>Bridgend 012</t>
  </si>
  <si>
    <t>Bridgend 013</t>
  </si>
  <si>
    <t>Bridgend 014</t>
  </si>
  <si>
    <t>Bridgend 015</t>
  </si>
  <si>
    <t>Bridgend 016</t>
  </si>
  <si>
    <t>Bridgend 017</t>
  </si>
  <si>
    <t>Bridgend 018</t>
  </si>
  <si>
    <t>Bridgend 019</t>
  </si>
  <si>
    <t>Cardiff 001</t>
  </si>
  <si>
    <t>Cardiff 002</t>
  </si>
  <si>
    <t>Cardiff 003</t>
  </si>
  <si>
    <t>Cardiff 004</t>
  </si>
  <si>
    <t>Cardiff 005</t>
  </si>
  <si>
    <t>Cardiff 006</t>
  </si>
  <si>
    <t>Cardiff 007</t>
  </si>
  <si>
    <t>Cardiff 008</t>
  </si>
  <si>
    <t>Cardiff 009</t>
  </si>
  <si>
    <t>Cardiff 010</t>
  </si>
  <si>
    <t>Cardiff 011</t>
  </si>
  <si>
    <t>Cardiff 012</t>
  </si>
  <si>
    <t>Cardiff 013</t>
  </si>
  <si>
    <t>Cardiff 014</t>
  </si>
  <si>
    <t>Cardiff 015</t>
  </si>
  <si>
    <t>Cardiff 016</t>
  </si>
  <si>
    <t>Cardiff 017</t>
  </si>
  <si>
    <t>Cardiff 018</t>
  </si>
  <si>
    <t>Cardiff 019</t>
  </si>
  <si>
    <t>Cardiff 020</t>
  </si>
  <si>
    <t>Cardiff 021</t>
  </si>
  <si>
    <t>Cardiff 022</t>
  </si>
  <si>
    <t>Cardiff 023</t>
  </si>
  <si>
    <t>Cardiff 024</t>
  </si>
  <si>
    <t>Cardiff 025</t>
  </si>
  <si>
    <t>Cardiff 026</t>
  </si>
  <si>
    <t>Cardiff 027</t>
  </si>
  <si>
    <t>Cardiff 028</t>
  </si>
  <si>
    <t>Cardiff 029</t>
  </si>
  <si>
    <t>Cardiff 030</t>
  </si>
  <si>
    <t>Cardiff 031</t>
  </si>
  <si>
    <t>Cardiff 032</t>
  </si>
  <si>
    <t>Cardiff 033</t>
  </si>
  <si>
    <t>Cardiff 034</t>
  </si>
  <si>
    <t>Cardiff 035</t>
  </si>
  <si>
    <t>Cardiff 036</t>
  </si>
  <si>
    <t>Cardiff 037</t>
  </si>
  <si>
    <t>Cardiff 038</t>
  </si>
  <si>
    <t>Cardiff 039</t>
  </si>
  <si>
    <t>Cardiff 040</t>
  </si>
  <si>
    <t>Cardiff 041</t>
  </si>
  <si>
    <t>Cardiff 042</t>
  </si>
  <si>
    <t>Cardiff 043</t>
  </si>
  <si>
    <t>Cardiff 044</t>
  </si>
  <si>
    <t>Cardiff 045</t>
  </si>
  <si>
    <t>Cardiff 046</t>
  </si>
  <si>
    <t>Cardiff 048</t>
  </si>
  <si>
    <t>Cardiff 049</t>
  </si>
  <si>
    <t>Rhondda Cynon Taf 001</t>
  </si>
  <si>
    <t>Rhondda Cynon Taf 002</t>
  </si>
  <si>
    <t>Rhondda Cynon Taf 003</t>
  </si>
  <si>
    <t>Rhondda Cynon Taf 004</t>
  </si>
  <si>
    <t>Rhondda Cynon Taf 005</t>
  </si>
  <si>
    <t>Rhondda Cynon Taf 006</t>
  </si>
  <si>
    <t>Rhondda Cynon Taf 007</t>
  </si>
  <si>
    <t>Rhondda Cynon Taf 008</t>
  </si>
  <si>
    <t>Rhondda Cynon Taf 009</t>
  </si>
  <si>
    <t>Rhondda Cynon Taf 010</t>
  </si>
  <si>
    <t>Rhondda Cynon Taf 011</t>
  </si>
  <si>
    <t>Rhondda Cynon Taf 012</t>
  </si>
  <si>
    <t>Rhondda Cynon Taf 013</t>
  </si>
  <si>
    <t>Rhondda Cynon Taf 014</t>
  </si>
  <si>
    <t>Rhondda Cynon Taf 015</t>
  </si>
  <si>
    <t>Rhondda Cynon Taf 016</t>
  </si>
  <si>
    <t>Rhondda Cynon Taf 017</t>
  </si>
  <si>
    <t>Rhondda Cynon Taf 018</t>
  </si>
  <si>
    <t>Rhondda Cynon Taf 019</t>
  </si>
  <si>
    <t>Rhondda Cynon Taf 020</t>
  </si>
  <si>
    <t>Rhondda Cynon Taf 021</t>
  </si>
  <si>
    <t>Rhondda Cynon Taf 022</t>
  </si>
  <si>
    <t>Rhondda Cynon Taf 023</t>
  </si>
  <si>
    <t>Rhondda Cynon Taf 024</t>
  </si>
  <si>
    <t>Rhondda Cynon Taf 025</t>
  </si>
  <si>
    <t>Rhondda Cynon Taf 026</t>
  </si>
  <si>
    <t>Rhondda Cynon Taf 027</t>
  </si>
  <si>
    <t>Rhondda Cynon Taf 028</t>
  </si>
  <si>
    <t>Rhondda Cynon Taf 029</t>
  </si>
  <si>
    <t>Rhondda Cynon Taf 030</t>
  </si>
  <si>
    <t>Rhondda Cynon Taf 031</t>
  </si>
  <si>
    <t>Merthyr Tydfil 002</t>
  </si>
  <si>
    <t>Merthyr Tydfil 003</t>
  </si>
  <si>
    <t>Merthyr Tydfil 004</t>
  </si>
  <si>
    <t>Merthyr Tydfil 005</t>
  </si>
  <si>
    <t>Merthyr Tydfil 006</t>
  </si>
  <si>
    <t>Merthyr Tydfil 007</t>
  </si>
  <si>
    <t>Merthyr Tydfil 008</t>
  </si>
  <si>
    <t>Caerphilly 001</t>
  </si>
  <si>
    <t>Caerphilly 002</t>
  </si>
  <si>
    <t>Caerphilly 003</t>
  </si>
  <si>
    <t>Caerphilly 004</t>
  </si>
  <si>
    <t>Caerphilly 005</t>
  </si>
  <si>
    <t>Caerphilly 006</t>
  </si>
  <si>
    <t>Caerphilly 007</t>
  </si>
  <si>
    <t>Caerphilly 008</t>
  </si>
  <si>
    <t>Caerphilly 009</t>
  </si>
  <si>
    <t>Caerphilly 010</t>
  </si>
  <si>
    <t>Caerphilly 011</t>
  </si>
  <si>
    <t>Caerphilly 012</t>
  </si>
  <si>
    <t>Caerphilly 013</t>
  </si>
  <si>
    <t>Caerphilly 014</t>
  </si>
  <si>
    <t>Caerphilly 015</t>
  </si>
  <si>
    <t>Caerphilly 016</t>
  </si>
  <si>
    <t>Caerphilly 017</t>
  </si>
  <si>
    <t>Caerphilly 018</t>
  </si>
  <si>
    <t>Caerphilly 019</t>
  </si>
  <si>
    <t>Caerphilly 020</t>
  </si>
  <si>
    <t>Caerphilly 021</t>
  </si>
  <si>
    <t>Caerphilly 022</t>
  </si>
  <si>
    <t>Caerphilly 023</t>
  </si>
  <si>
    <t>Caerphilly 024</t>
  </si>
  <si>
    <t>Blaenau Gwent 001</t>
  </si>
  <si>
    <t>Blaenau Gwent 002</t>
  </si>
  <si>
    <t>Blaenau Gwent 003</t>
  </si>
  <si>
    <t>Blaenau Gwent 004</t>
  </si>
  <si>
    <t>Blaenau Gwent 005</t>
  </si>
  <si>
    <t>Blaenau Gwent 006</t>
  </si>
  <si>
    <t>Blaenau Gwent 007</t>
  </si>
  <si>
    <t>Blaenau Gwent 008</t>
  </si>
  <si>
    <t>Blaenau Gwent 009</t>
  </si>
  <si>
    <t>Torfaen 001</t>
  </si>
  <si>
    <t>Torfaen 002</t>
  </si>
  <si>
    <t>Torfaen 003</t>
  </si>
  <si>
    <t>Torfaen 004</t>
  </si>
  <si>
    <t>Torfaen 005</t>
  </si>
  <si>
    <t>Torfaen 006</t>
  </si>
  <si>
    <t>Torfaen 007</t>
  </si>
  <si>
    <t>Torfaen 008</t>
  </si>
  <si>
    <t>Torfaen 009</t>
  </si>
  <si>
    <t>Torfaen 010</t>
  </si>
  <si>
    <t>Torfaen 011</t>
  </si>
  <si>
    <t>Torfaen 012</t>
  </si>
  <si>
    <t>Torfaen 013</t>
  </si>
  <si>
    <t>Monmouthshire 001</t>
  </si>
  <si>
    <t>Monmouthshire 002</t>
  </si>
  <si>
    <t>Monmouthshire 003</t>
  </si>
  <si>
    <t>Monmouthshire 004</t>
  </si>
  <si>
    <t>Monmouthshire 005</t>
  </si>
  <si>
    <t>Monmouthshire 006</t>
  </si>
  <si>
    <t>Monmouthshire 007</t>
  </si>
  <si>
    <t>Monmouthshire 008</t>
  </si>
  <si>
    <t>Monmouthshire 009</t>
  </si>
  <si>
    <t>Monmouthshire 010</t>
  </si>
  <si>
    <t>Monmouthshire 011</t>
  </si>
  <si>
    <t>Newport 001</t>
  </si>
  <si>
    <t>Newport 002</t>
  </si>
  <si>
    <t>Newport 003</t>
  </si>
  <si>
    <t>Newport 004</t>
  </si>
  <si>
    <t>Newport 005</t>
  </si>
  <si>
    <t>Newport 006</t>
  </si>
  <si>
    <t>Newport 007</t>
  </si>
  <si>
    <t>Newport 008</t>
  </si>
  <si>
    <t>Newport 009</t>
  </si>
  <si>
    <t>Newport 010</t>
  </si>
  <si>
    <t>Newport 011</t>
  </si>
  <si>
    <t>Newport 012</t>
  </si>
  <si>
    <t>Newport 013</t>
  </si>
  <si>
    <t>Newport 014</t>
  </si>
  <si>
    <t>Newport 015</t>
  </si>
  <si>
    <t>Newport 016</t>
  </si>
  <si>
    <t>Newport 017</t>
  </si>
  <si>
    <t>Newport 018</t>
  </si>
  <si>
    <t>Newport 019</t>
  </si>
  <si>
    <t>Newport 020</t>
  </si>
  <si>
    <t>Anglesey</t>
  </si>
  <si>
    <t>Carmarthenshire</t>
  </si>
  <si>
    <t>Gwynedd</t>
  </si>
  <si>
    <t>Conwy</t>
  </si>
  <si>
    <t>Denbighshire</t>
  </si>
  <si>
    <t>Flintshire</t>
  </si>
  <si>
    <t>Wrexham</t>
  </si>
  <si>
    <t>Powys</t>
  </si>
  <si>
    <t>Ceredigion</t>
  </si>
  <si>
    <t>Pembrokeshire</t>
  </si>
  <si>
    <t>monmouthshire</t>
  </si>
  <si>
    <t>Swansea</t>
  </si>
  <si>
    <t>Neath Port Talbot</t>
  </si>
  <si>
    <t>Bridgend</t>
  </si>
  <si>
    <t>Vale of Glam</t>
  </si>
  <si>
    <t>Cardiff</t>
  </si>
  <si>
    <t>RCT</t>
  </si>
  <si>
    <t>Merthyr</t>
  </si>
  <si>
    <t>Caerphilly</t>
  </si>
  <si>
    <t>Blaenau Gwent</t>
  </si>
  <si>
    <t>Torfaen</t>
  </si>
  <si>
    <t>Newport</t>
  </si>
  <si>
    <t>MSOA</t>
  </si>
  <si>
    <t>Variable Names</t>
  </si>
  <si>
    <t>area</t>
  </si>
  <si>
    <t>PEOPLE</t>
  </si>
  <si>
    <t>COMMUNITY</t>
  </si>
  <si>
    <t>STRUCTURE</t>
  </si>
  <si>
    <t>Isle of Anglesey</t>
  </si>
  <si>
    <t>Rhondda Cynon Taf</t>
  </si>
  <si>
    <t>Merthyr Tydfil</t>
  </si>
  <si>
    <t>Monmouthshire</t>
  </si>
  <si>
    <t>Vale of Glamorgan</t>
  </si>
  <si>
    <t>Wales</t>
  </si>
  <si>
    <t>short name</t>
  </si>
  <si>
    <t>long name</t>
  </si>
  <si>
    <t>People</t>
  </si>
  <si>
    <t>Community</t>
  </si>
  <si>
    <t>Structure</t>
  </si>
  <si>
    <t>Measure</t>
  </si>
  <si>
    <t>Indicator</t>
  </si>
  <si>
    <t>Produced by Public Health Wales Observatory © Crown Copyright and database right 2015, Ordnance Survey 100044810</t>
  </si>
  <si>
    <t>Adequate living space</t>
  </si>
  <si>
    <t>Area Satisfaction</t>
  </si>
  <si>
    <t>-</t>
  </si>
  <si>
    <t>(95% CI)</t>
  </si>
  <si>
    <t>% LCL</t>
  </si>
  <si>
    <t>% UCL</t>
  </si>
  <si>
    <t>CI Table - MSOA</t>
  </si>
  <si>
    <t>CI Table - Wales</t>
  </si>
  <si>
    <t>Two parent households</t>
  </si>
  <si>
    <t>GP satisfaction</t>
  </si>
  <si>
    <t>Employed</t>
  </si>
  <si>
    <t>Local area satisfaction</t>
  </si>
  <si>
    <t>Figure 1</t>
  </si>
  <si>
    <t>Copying and pasting charts and tables to use in documents, reports or presentations</t>
  </si>
  <si>
    <t xml:space="preserve">Why use this method to copy and paste charts </t>
  </si>
  <si>
    <t>If the standard {Copy} and {Paste} option is used for inserting Excel charts into documents, reports</t>
  </si>
  <si>
    <t>or presentations then frequently the chart will lose some of its formatting and/or the axes labels may be</t>
  </si>
  <si>
    <t>truncated. Similarly, table column sizes are often distorted using the standard {Copy} and {Paste}</t>
  </si>
  <si>
    <t>method if a table is too wide. The technique descibed below overcomes these issues.</t>
  </si>
  <si>
    <t>Copying and pasting a chart</t>
  </si>
  <si>
    <t xml:space="preserve">displayed </t>
  </si>
  <si>
    <t>On the 'Home' tab click the paste icon</t>
  </si>
  <si>
    <t>Click 'As picture' option and 'Copy as picture' (see figure 1)</t>
  </si>
  <si>
    <t>Choose 'As shown on screen' and 'picture'</t>
  </si>
  <si>
    <t xml:space="preserve">Using your mouse click on the point where you want to insert a copy of the chart e.g. in a Word </t>
  </si>
  <si>
    <t>document / presentation</t>
  </si>
  <si>
    <t xml:space="preserve">On the 'Home' tab click 'paste' then 'paste special' and choose to insert as 'Picture (enhanced metafile)' </t>
  </si>
  <si>
    <t>Figure 2</t>
  </si>
  <si>
    <t>Copying and pasting a table as a picture</t>
  </si>
  <si>
    <t xml:space="preserve">Highlight the table you want to copy by left clicking on the top left hand corner </t>
  </si>
  <si>
    <t xml:space="preserve">and dragging the mouse to the bottom right corner. </t>
  </si>
  <si>
    <t>Click 'As picture' option and 'Copy as picture' (see figure 2)</t>
  </si>
  <si>
    <t>%</t>
  </si>
  <si>
    <t>data for MSOA</t>
  </si>
  <si>
    <t>data for Wales</t>
  </si>
  <si>
    <t xml:space="preserve">EASR </t>
  </si>
  <si>
    <t>Notes</t>
  </si>
  <si>
    <t>% of people assessing their general health status as good or very good</t>
  </si>
  <si>
    <t>% of working age people achieving 5+ GCSE A* to C or higher</t>
  </si>
  <si>
    <t>% of working age people who have any qualifications</t>
  </si>
  <si>
    <t>% of people not in receipt of income related benefits</t>
  </si>
  <si>
    <t>% of adults aged 16+ not experiencing financial difficulties</t>
  </si>
  <si>
    <t>% of one family households with two parents</t>
  </si>
  <si>
    <t>% of adults aged 16+ that are satisfied with their GP care</t>
  </si>
  <si>
    <t>% of adults aged 16+ that feel safe walking in their local area after dark</t>
  </si>
  <si>
    <t>% of people who are in employment (excluding students)</t>
  </si>
  <si>
    <t>% of adults aged 16+ that are highly satisfied with their local area</t>
  </si>
  <si>
    <t>% of people not living in overcrowded households</t>
  </si>
  <si>
    <t>No income related benefits</t>
  </si>
  <si>
    <t>Table 14: Feeling of safety walking in local area after dark, by local authority</t>
  </si>
  <si>
    <t>Feeling safe after dark</t>
  </si>
  <si>
    <t>5+ GCSE's or higher*</t>
  </si>
  <si>
    <t>Any qualifications*</t>
  </si>
  <si>
    <t>Definition</t>
  </si>
  <si>
    <t>Demography</t>
  </si>
  <si>
    <t>All usual residents of all ages</t>
  </si>
  <si>
    <t>Date</t>
  </si>
  <si>
    <t>27 March 2011</t>
  </si>
  <si>
    <t>Source</t>
  </si>
  <si>
    <t>Table LC3101EWLS, Census 2011: Office of National Statistics (ONS)</t>
  </si>
  <si>
    <t>How is it calculated?</t>
  </si>
  <si>
    <t>Crude percentage:</t>
  </si>
  <si>
    <t>Age-standardised percentage:</t>
  </si>
  <si>
    <t>Tabulated from the Census returns, the number of residents aged 0-85+  years who's day to-day activities are not limited by a long-term health problem or disability, expressed as an age-standardised percentage of all residents.</t>
  </si>
  <si>
    <t xml:space="preserve">These rates were directly age-standardised using aggregated weightings from the European standard population, to adjust for the effect of age in comparisons between areas. </t>
  </si>
  <si>
    <t>95% confidence intervals were calculated using the method proposed by Dobson et al (1991).</t>
  </si>
  <si>
    <t>This dataset provides 2011 estimates that classify usual residents in England and Wales by long-term health problems or disabilities. The estimates are as at census day, 27 March 2011.</t>
  </si>
  <si>
    <r>
      <t>A long-term health problem or disability that limits a person's day-to-day activities, and has lasted, or is expected to last, at least 12 months. This includes problems that are related to old age. People were asked to assess whether their daily activities were limited a lot or a little by such a health problem, or whether their daily activities were not limited at all</t>
    </r>
    <r>
      <rPr>
        <vertAlign val="superscript"/>
        <sz val="9"/>
        <rFont val="Verdana"/>
        <family val="2"/>
      </rPr>
      <t>1</t>
    </r>
    <r>
      <rPr>
        <sz val="9"/>
        <rFont val="Verdana"/>
        <family val="2"/>
      </rPr>
      <t>.</t>
    </r>
  </si>
  <si>
    <t>Further information on  the new 2013 European Standard Population can be found here:</t>
  </si>
  <si>
    <t>http://www.ons.gov.uk/ons/guide-method/user-guidance/health-and-life-events/revised-european-standard-population-2013--2013-esp-/index.html</t>
  </si>
  <si>
    <t>Further information on the data can be found here:</t>
  </si>
  <si>
    <t xml:space="preserve">https://www.nomisweb.co.uk/census/2011/lc3101ewls.pdf </t>
  </si>
  <si>
    <t>All areas data can be found here:</t>
  </si>
  <si>
    <t>http://www.nomisweb.co.uk/census/2011/lc3101ewls</t>
  </si>
  <si>
    <t>References</t>
  </si>
  <si>
    <t xml:space="preserve">1. Office for National Statistics, 2011 Census Glossary of Terms, Office for National Statistics Census Programme, 2013. Available at: </t>
  </si>
  <si>
    <t xml:space="preserve">http://www.ons.gov.uk/ons/guide-method/census/2011/census-data/2011-census-data/2011-first-release/2011-census-definitions/2011-census-glossary.pdf </t>
  </si>
  <si>
    <r>
      <t>Dobson A.J. et al (1991) Confidence intervals for weighted sums of Poisson parameters.</t>
    </r>
    <r>
      <rPr>
        <b/>
        <sz val="9"/>
        <rFont val="Verdana"/>
        <family val="2"/>
      </rPr>
      <t xml:space="preserve"> Stat Med</t>
    </r>
    <r>
      <rPr>
        <sz val="9"/>
        <rFont val="Verdana"/>
        <family val="2"/>
      </rPr>
      <t xml:space="preserve"> 10(3):457-462.</t>
    </r>
  </si>
  <si>
    <t>Table LC3302EW, Census 2011: Office of National Statistics (ONS)</t>
  </si>
  <si>
    <t>Tabulated from the Census returns, the number of residents whose general health is very good or good, expressed as a percentage of all residents.</t>
  </si>
  <si>
    <t>Tabulated from the Census returns, the number of residents aged 0-85+  years whose general health is very good or good, expressed as an age-standardised percentage of all residents.</t>
  </si>
  <si>
    <t>This dataset provides 2011 estimates that classify usual residents in Wales by general health status. The estimates are as at census day, 27 March 2011.</t>
  </si>
  <si>
    <t>General health is a self-assessment of a person's general state of health. People were asked to assess whether their health was very good, good, fair, bad or very bad. This assessment is not based on a person's health over any specified period of time¹.</t>
  </si>
  <si>
    <t>https://www.nomisweb.co.uk/query/construct/summary.asp?reset=yes&amp;mode=construct&amp;dataset=829&amp;version=0&amp;anal=1&amp;initsel=</t>
  </si>
  <si>
    <t>5+ GCSE's or higher</t>
  </si>
  <si>
    <t>Table DC5102EW, Census 2011: Office for National Statistics (ONS)</t>
  </si>
  <si>
    <t>The highest level of qualification is derived from the question asking people to indicate all types of qualifications held.</t>
  </si>
  <si>
    <t>People were also asked if they held foreign qualifications and to indicate the closest equivalent. There were 12 response options (plus 'no qualifications') covering professional and vocational qualifications, and a range of academic qualifications.</t>
  </si>
  <si>
    <t>https://www.nomisweb.co.uk/query/construct/summary.asp?reset=yes&amp;mode=construct&amp;dataset=1102&amp;version=0&amp;anal=1&amp;initsel=</t>
  </si>
  <si>
    <t>Any qualifications</t>
  </si>
  <si>
    <t xml:space="preserve">% of working age people who have any qualifications </t>
  </si>
  <si>
    <t>All working age usual residents aged 16-64 years</t>
  </si>
  <si>
    <t>Tabulated from the Census returns, number of all usual residents aged 16-64 years who have any qualifications, expressed as a percentage of all residents aged 16-64 years.</t>
  </si>
  <si>
    <t>Tabulated from the Census returns, number of all usual residents aged 16-64 years who have any qualifications, expressed as an age-standardised percentage of all residents aged 16-64 years.</t>
  </si>
  <si>
    <t>These rates were directly age-standardised using aggregated weightings from the European standard population, to adjust for the effect of age in comparisons between areas.                                                                     95% confidence intervals were calculated using a method proposed by Dobson et al (1991).</t>
  </si>
  <si>
    <t>Any qualifications includes the following qualifications: level 1, level 2, apprenticeship, level 3, level 4 and other qualifications.</t>
  </si>
  <si>
    <t>Further information on the definition of the indicator can be found here:</t>
  </si>
  <si>
    <t>http://www.nomisweb.co.uk/datasets/1102_1/about.pdf</t>
  </si>
  <si>
    <t>Education data, obtained from DC5102EW Key Statistics table, is available at:</t>
  </si>
  <si>
    <t xml:space="preserve">1. Office for National Statistics. 2011 Census Glossary of Terms. Office for National Statistics Census Programme, 2013. Available at: </t>
  </si>
  <si>
    <t>% of population who are not in receipt of, or dependant on income based benefits</t>
  </si>
  <si>
    <t xml:space="preserve">November 2011, February 2012, May 2012 and August 2012. </t>
  </si>
  <si>
    <t>Department for Work and Pensions (DWP)</t>
  </si>
  <si>
    <t>Income based benefits include:</t>
  </si>
  <si>
    <t xml:space="preserve">Income Support (IS) </t>
  </si>
  <si>
    <t>Income Based Employment and Support Allowance (ESA)</t>
  </si>
  <si>
    <t>Jobseekers Allowance (JSA)</t>
  </si>
  <si>
    <t>Pension Credit (PC)</t>
  </si>
  <si>
    <t>Further details along with MSOA, local authority and Wales data can be accessed on StatsWales as follows:</t>
  </si>
  <si>
    <t>https://statswales.wales.gov.uk/Catalogue/Community-Safety-and-Social-Inclusion/Welsh-Index-of-Multiple-Deprivation/WIMD-Indicator-Analysis/Pre-WIMD-2014-Indicator-Data</t>
  </si>
  <si>
    <t>April 2012 - March 2013</t>
  </si>
  <si>
    <t>National Survey for Wales (NSW), Welsh Government (WG)</t>
  </si>
  <si>
    <t xml:space="preserve">This data provides 2012-2013 estimates of adults that are defined as having no financial difficulties. This includes: </t>
  </si>
  <si>
    <t xml:space="preserve"> - those able to keep up with all bills and commitments without any difficulties </t>
  </si>
  <si>
    <t xml:space="preserve"> - those that keep up with all bills and commitments but it is a struggle from time to time. </t>
  </si>
  <si>
    <r>
      <t>The National Survey for Wales is a major study being conducted by the Welsh Government which involves conducting more than 14,000 interviews with a randomly selected sample of people aged 16 and over across Wales per year</t>
    </r>
    <r>
      <rPr>
        <vertAlign val="superscript"/>
        <sz val="9"/>
        <rFont val="Verdana"/>
        <family val="2"/>
      </rPr>
      <t>1</t>
    </r>
    <r>
      <rPr>
        <sz val="9"/>
        <rFont val="Verdana"/>
        <family val="2"/>
      </rPr>
      <t>.</t>
    </r>
  </si>
  <si>
    <t xml:space="preserve">The MSOA percentages were obtained from small area estimates obtained using an Iterative Proportional Fitting (IPF) process. </t>
  </si>
  <si>
    <t>It is important to note that techniques used for the small area analysis are exploratory, details on the methodology can be found here:</t>
  </si>
  <si>
    <t xml:space="preserve">https://statswales.wales.gov.uk/Catalogue/National-Survey-for-Wales/2012-13 </t>
  </si>
  <si>
    <t xml:space="preserve">1. National Survey for Wales, 2012-13 Technical Report. August 2013. Available at: </t>
  </si>
  <si>
    <t xml:space="preserve">http://wales.gov.uk/docs/caecd/research/130815-national-survey-wales-technical-report-2012-13-ency.pdf </t>
  </si>
  <si>
    <t>Table KS105EW, Census 2011: Office for National Statistics (ONS)</t>
  </si>
  <si>
    <t>The number of two parent one family households with dependent children as a percentage of all one family households with dependent children. Two parent one family households includes married or same-sex civil partnership couples and cohabiting couples.</t>
  </si>
  <si>
    <t>This dataset provides information that classifies households by the relationships between the household members (household composition), for England and Wales as at Census day, 27 March 2011.</t>
  </si>
  <si>
    <t>Households consisting of one family and no other usual residents are classified according to the type of family (married, same-sex civil partnership or cohabiting couple family, or lone parent family) and the number of dependent children. Other households are classified by the number of people, the number of dependent children, or whether the household consists only of students or only of people aged 65 and over. A dependent child is a person aged 0 – 15 in a household (whether or not in a family) or aged 16 – 18 in full-time education and living in a family with his or her parent(s). It does not include any children who have a spouse, partner or child living in the household¹.</t>
  </si>
  <si>
    <t>Household composition data, obtained from KS105EW Key Statistics table, is available at:</t>
  </si>
  <si>
    <t xml:space="preserve">http://www.nomisweb.co.uk/census/2011/ks105ew </t>
  </si>
  <si>
    <r>
      <t>The National Survey for Wales is a major study conducted by the Welsh Government which involves conducting more than 14,000 interviews with a randomly selected sample of people aged 16 and over across Wales per year</t>
    </r>
    <r>
      <rPr>
        <vertAlign val="superscript"/>
        <sz val="9"/>
        <rFont val="Verdana"/>
        <family val="2"/>
      </rPr>
      <t>1</t>
    </r>
    <r>
      <rPr>
        <sz val="9"/>
        <rFont val="Verdana"/>
        <family val="2"/>
      </rPr>
      <t>.</t>
    </r>
  </si>
  <si>
    <t xml:space="preserve">Responses were only requested from adults who had had a GP appointment in the last 12 months.  </t>
  </si>
  <si>
    <t>April 2012 - May 2013</t>
  </si>
  <si>
    <t>All usual residents aged 16-74 years</t>
  </si>
  <si>
    <r>
      <t>Tabulated from the Census returns, the number of residents aged 16-74 years who are employed (full-time, part-time and self-employed)</t>
    </r>
    <r>
      <rPr>
        <vertAlign val="superscript"/>
        <sz val="9"/>
        <rFont val="Verdana"/>
        <family val="2"/>
      </rPr>
      <t>1</t>
    </r>
    <r>
      <rPr>
        <sz val="9"/>
        <rFont val="Verdana"/>
        <family val="2"/>
      </rPr>
      <t>, expressed as a percentage of all residents.</t>
    </r>
  </si>
  <si>
    <t>Residents are classified as either economically active or economically inactive. Those who are economically active include those who are seeking employment, including unemployed and full time students.</t>
  </si>
  <si>
    <t>Areas with a high proportion of full time students will have a lower employment rate as they are not included in the numerator but are included in the denominator</t>
  </si>
  <si>
    <t>Data can be found here:</t>
  </si>
  <si>
    <t>https://www.nomisweb.co.uk/query/construct/summary.asp?reset=yes&amp;mode=construct&amp;dataset=624&amp;version=0&amp;anal=1&amp;initsel=</t>
  </si>
  <si>
    <t>Data for Wales can be accessed using StatsWales as follows:</t>
  </si>
  <si>
    <t>% of household not classified as overcrowded</t>
  </si>
  <si>
    <t xml:space="preserve">Tabulated the combined sum of 'occupancy rating of zero', 'occupancy rating of +1', 'occupancy rating of +2'  expressed as a percentage of 'all categories' </t>
  </si>
  <si>
    <r>
      <t>Information on bedroom occupancy rating was collected in the 2011 Census for the first time. For each household, a bedroom occupancy rating is derived by subtracting the notional number of bedrooms recommended by the bedroom standard (Housing (Overcrowding) Bill 2003). The bedroom standard is the recommended notional number of bedrooms for each household, based on the size of the household, age, sex, marital status and relationship among members of the household) from the number of bedrooms actually available. An occupancy rating could indicate overcrowding or under-occupation within a household</t>
    </r>
    <r>
      <rPr>
        <vertAlign val="superscript"/>
        <sz val="9"/>
        <rFont val="Verdana"/>
        <family val="2"/>
      </rPr>
      <t>1</t>
    </r>
    <r>
      <rPr>
        <sz val="9"/>
        <rFont val="Verdana"/>
        <family val="2"/>
      </rPr>
      <t>.</t>
    </r>
  </si>
  <si>
    <t>Households that are not classified as overcrowed are aggregated from the following categories:</t>
  </si>
  <si>
    <t>Occupancy rating of zero: implies that a household has the precise notional number of bedrooms recommended by the bedroom standard, for the number and composition of people living within the household.</t>
  </si>
  <si>
    <t>Occupancy rating of +1: indicates that a household has one bedroom more than is recommended for the number and composition of people living in the household and is considered under-occupied by the bedroom standard.</t>
  </si>
  <si>
    <t>Occupancy rating of +2 or more: indicates that a household has two or more bedrooms more than is recommended for the number and composition of people living in the household and is also considered under-occupied.</t>
  </si>
  <si>
    <t>Further information can be found here:</t>
  </si>
  <si>
    <t>http://www.ons.gov.uk/ons/rel/census/2011-census-analysis/overcrowding-and-under-occupation-in-england-and-wales/rpt-overcrowding-and-under-occupation-in-england-and-wales.html#tab-introduction</t>
  </si>
  <si>
    <t>https://www.nomisweb.co.uk/query/construct/summary.asp?reset=yes&amp;mode=construct&amp;dataset=544&amp;version=0&amp;anal=1&amp;initsel=</t>
  </si>
  <si>
    <t>Contact details</t>
  </si>
  <si>
    <t>Email</t>
  </si>
  <si>
    <t>publichealthwalesobservatory@wales.nhs.uk</t>
  </si>
  <si>
    <t>Website</t>
  </si>
  <si>
    <t>Public Health Wales Observatory</t>
  </si>
  <si>
    <t>Address</t>
  </si>
  <si>
    <t>Public Health Wales Observatory
Building 1, PO Box 108, St David's Park
Job's Well Road, Carmarthen, SA31 3WY</t>
  </si>
  <si>
    <t xml:space="preserve"> -</t>
  </si>
  <si>
    <r>
      <t>% (age-standardised) of people assessing their general health status as good or very good</t>
    </r>
    <r>
      <rPr>
        <vertAlign val="superscript"/>
        <sz val="9"/>
        <color theme="1"/>
        <rFont val="Verdana"/>
        <family val="2"/>
      </rPr>
      <t>*</t>
    </r>
  </si>
  <si>
    <t>% (age-standardised) of working age people achieving 5+ GCSE A* to C or higher*</t>
  </si>
  <si>
    <t>% (age-standardised) of working age people who have any qualifications*</t>
  </si>
  <si>
    <t>Crude</t>
  </si>
  <si>
    <t>*These percentages are directly age-standardised using aggregated weightings from the 2013 European Standard Population.</t>
  </si>
  <si>
    <t xml:space="preserve">Produced by Public Health Wales Observatory, using NSW (WG), Census 2011 (ONS) and DWP  </t>
  </si>
  <si>
    <t xml:space="preserve">There are 12 indicators included in this interactive data tool and the data is presented using a spider chart and a table. Each MSOA indicator is compared with the Wales average. </t>
  </si>
  <si>
    <t>Interpreting the information:</t>
  </si>
  <si>
    <t>Comparable data by local authority and health board is also available in a separate table which can be accessed using the button on the contents page.</t>
  </si>
  <si>
    <r>
      <rPr>
        <b/>
        <sz val="9"/>
        <color theme="1"/>
        <rFont val="Verdana"/>
        <family val="2"/>
      </rPr>
      <t>1.</t>
    </r>
    <r>
      <rPr>
        <b/>
        <sz val="9"/>
        <color theme="1"/>
        <rFont val="Times New Roman"/>
        <family val="1"/>
      </rPr>
      <t>   </t>
    </r>
    <r>
      <rPr>
        <sz val="9"/>
        <color theme="1"/>
        <rFont val="Verdana"/>
        <family val="2"/>
      </rPr>
      <t>Select local authority of choice</t>
    </r>
  </si>
  <si>
    <r>
      <rPr>
        <b/>
        <sz val="9"/>
        <color theme="1"/>
        <rFont val="Verdana"/>
        <family val="2"/>
      </rPr>
      <t>5.</t>
    </r>
    <r>
      <rPr>
        <b/>
        <sz val="7"/>
        <color theme="1"/>
        <rFont val="Times New Roman"/>
        <family val="1"/>
      </rPr>
      <t xml:space="preserve">    </t>
    </r>
    <r>
      <rPr>
        <sz val="9"/>
        <color theme="1"/>
        <rFont val="Verdana"/>
        <family val="2"/>
      </rPr>
      <t xml:space="preserve">Each of the 12 health asset indicators form individual axes which have been arranged radially around a point in the centre. Each axis represents an independent measure related to the selected MSOA. </t>
    </r>
  </si>
  <si>
    <r>
      <rPr>
        <b/>
        <sz val="9"/>
        <color theme="1"/>
        <rFont val="Verdana"/>
        <family val="2"/>
      </rPr>
      <t>8.</t>
    </r>
    <r>
      <rPr>
        <b/>
        <sz val="9"/>
        <color theme="1"/>
        <rFont val="Times New Roman"/>
        <family val="1"/>
      </rPr>
      <t>   </t>
    </r>
    <r>
      <rPr>
        <sz val="9"/>
        <color theme="1"/>
        <rFont val="Times New Roman"/>
        <family val="1"/>
      </rPr>
      <t xml:space="preserve"> </t>
    </r>
    <r>
      <rPr>
        <sz val="9"/>
        <color theme="1"/>
        <rFont val="Verdana"/>
        <family val="2"/>
      </rPr>
      <t>The table presents all the indicators for the selected MSOA and Wales by dimension, measure and indicator. Crude rates are also presented for the age-standardised indicators displayed in the spider chart.</t>
    </r>
  </si>
  <si>
    <r>
      <rPr>
        <b/>
        <sz val="9"/>
        <color theme="1"/>
        <rFont val="Verdana"/>
        <family val="2"/>
      </rPr>
      <t>10.</t>
    </r>
    <r>
      <rPr>
        <sz val="9"/>
        <color theme="1"/>
        <rFont val="Times New Roman"/>
        <family val="1"/>
      </rPr>
      <t xml:space="preserve"> </t>
    </r>
    <r>
      <rPr>
        <sz val="9"/>
        <color theme="1"/>
        <rFont val="Verdana"/>
        <family val="2"/>
      </rPr>
      <t xml:space="preserve">The footnotes contain information about the indicator and data source. </t>
    </r>
  </si>
  <si>
    <t>Health Assets indicator summary table, Wales, health boards &amp; local authorities</t>
  </si>
  <si>
    <t>Area</t>
  </si>
  <si>
    <t>Betsi Cadwaladr UHB</t>
  </si>
  <si>
    <t>Powys tHB</t>
  </si>
  <si>
    <t>Hywel Dda UHB</t>
  </si>
  <si>
    <t>Abertawe Bro Morgannwg UHB</t>
  </si>
  <si>
    <t>Cardiff and Vale UHB</t>
  </si>
  <si>
    <t>Cwm Taf UHB</t>
  </si>
  <si>
    <t>Aneurin Bevan UHB</t>
  </si>
  <si>
    <t>Produced by Public Health Wales Observatory</t>
  </si>
  <si>
    <t>(76.8 - 77.0)</t>
  </si>
  <si>
    <t>(77.1 - 77.3)</t>
  </si>
  <si>
    <t>(59.1 - 59.3)</t>
  </si>
  <si>
    <t>(81.8 - 82.1)</t>
  </si>
  <si>
    <t>(82.4 - 84.1)</t>
  </si>
  <si>
    <t>(90.9 - 92.3)</t>
  </si>
  <si>
    <t>(79.9 - 81.7)</t>
  </si>
  <si>
    <t>(70.3 - 72.4)</t>
  </si>
  <si>
    <t>(78.9 - 79.3)</t>
  </si>
  <si>
    <t>(79.8 - 80.2)</t>
  </si>
  <si>
    <t>(60.2 - 60.6)</t>
  </si>
  <si>
    <t>(83.6 - 84.2)</t>
  </si>
  <si>
    <t>(84.1 - 86.9)</t>
  </si>
  <si>
    <t>(92.1 - 94.5)</t>
  </si>
  <si>
    <t>(79.0 - 82.1)</t>
  </si>
  <si>
    <t>(71.9 - 75.5)</t>
  </si>
  <si>
    <t>(78.2 - 79.6)</t>
  </si>
  <si>
    <t>(79.6 - 80.9)</t>
  </si>
  <si>
    <t>(61.0 - 62.5)</t>
  </si>
  <si>
    <t>(83.6 - 85.3)</t>
  </si>
  <si>
    <t>(82.6 - 89.4)</t>
  </si>
  <si>
    <t>(93.1 - 97.7)</t>
  </si>
  <si>
    <t>(84.7 - 90.7)</t>
  </si>
  <si>
    <t>(72.8 - 81.0)</t>
  </si>
  <si>
    <t>(79.7 - 80.7)</t>
  </si>
  <si>
    <t>(81.0 - 82.0)</t>
  </si>
  <si>
    <t>(63.6 - 64.8)</t>
  </si>
  <si>
    <t>(84.5 - 85.8)</t>
  </si>
  <si>
    <t>(80.3 - 87.1)</t>
  </si>
  <si>
    <t>(90.3 - 96.8)</t>
  </si>
  <si>
    <t>(86.3 - 91.6)</t>
  </si>
  <si>
    <t>(71.2 - 79.8)</t>
  </si>
  <si>
    <t>(78.6 - 79.7)</t>
  </si>
  <si>
    <t>(79.6 - 80.7)</t>
  </si>
  <si>
    <t>(61.2 - 62.4)</t>
  </si>
  <si>
    <t>(84.1 - 85.5)</t>
  </si>
  <si>
    <t>(84.2 - 90.0)</t>
  </si>
  <si>
    <t>(89.7 - 95.7)</t>
  </si>
  <si>
    <t>(79.6 - 85.9)</t>
  </si>
  <si>
    <t>(71.8 - 80.0)</t>
  </si>
  <si>
    <t>(77.3 - 78.5)</t>
  </si>
  <si>
    <t>(78.4 - 79.5)</t>
  </si>
  <si>
    <t>(59.7 - 61.0)</t>
  </si>
  <si>
    <t>(82.6 - 84.1)</t>
  </si>
  <si>
    <t>(85.6 - 91.1)</t>
  </si>
  <si>
    <t>(90.5 - 95.9)</t>
  </si>
  <si>
    <t>(73.9 - 81.5)</t>
  </si>
  <si>
    <t>(69.8 - 78.8)</t>
  </si>
  <si>
    <t>(79.3 - 80.2)</t>
  </si>
  <si>
    <t>(79.9 - 80.8)</t>
  </si>
  <si>
    <t>(58.5 - 59.5)</t>
  </si>
  <si>
    <t>(84.2 - 85.4)</t>
  </si>
  <si>
    <t>(80.5 - 87.7)</t>
  </si>
  <si>
    <t>(89.7 - 95.3)</t>
  </si>
  <si>
    <t>(72.5 - 80.7)</t>
  </si>
  <si>
    <t>(68.0 - 76.4)</t>
  </si>
  <si>
    <t>(77.6 - 78.6)</t>
  </si>
  <si>
    <t>(78.1 - 79.0)</t>
  </si>
  <si>
    <t>(56.1 - 57.1)</t>
  </si>
  <si>
    <t>(80.4 - 81.6)</t>
  </si>
  <si>
    <t>(81.8 - 88.5)</t>
  </si>
  <si>
    <t>(90.8 - 95.9)</t>
  </si>
  <si>
    <t>(69.8 - 78.1)</t>
  </si>
  <si>
    <t>(65.6 - 74.5)</t>
  </si>
  <si>
    <t>(80.4 - 81.4)</t>
  </si>
  <si>
    <t>(61.9 - 63.0)</t>
  </si>
  <si>
    <t>(84.8 - 86.1)</t>
  </si>
  <si>
    <t>(85.3 - 90.9)</t>
  </si>
  <si>
    <t>(83.9 - 90.1)</t>
  </si>
  <si>
    <t>(74.3 - 82.6)</t>
  </si>
  <si>
    <t>(77.3 - 77.9)</t>
  </si>
  <si>
    <t>(77.5 - 78.1)</t>
  </si>
  <si>
    <t>(61.8 - 62.5)</t>
  </si>
  <si>
    <t>(84.2 - 84.9)</t>
  </si>
  <si>
    <t>(83.4 - 87.6)</t>
  </si>
  <si>
    <t>(91.0 - 94.3)</t>
  </si>
  <si>
    <t>(86.1 - 89.8)</t>
  </si>
  <si>
    <t>(80.0 - 84.3)</t>
  </si>
  <si>
    <t>(78.7 - 80.1)</t>
  </si>
  <si>
    <t>(79.0 - 80.3)</t>
  </si>
  <si>
    <t>(68.0 - 69.6)</t>
  </si>
  <si>
    <t>(87.0 - 88.7)</t>
  </si>
  <si>
    <t>(82.5 - 89.9)</t>
  </si>
  <si>
    <t>(89.8 - 95.9)</t>
  </si>
  <si>
    <t>(86.1 - 92.2)</t>
  </si>
  <si>
    <t>(76.2 - 84.7)</t>
  </si>
  <si>
    <t>(78.6 - 79.6)</t>
  </si>
  <si>
    <t>(78.7 - 79.7)</t>
  </si>
  <si>
    <t>(60.5 - 61.6)</t>
  </si>
  <si>
    <t>(84.0 - 85.3)</t>
  </si>
  <si>
    <t>(85.8 - 92.2)</t>
  </si>
  <si>
    <t>(91.1 - 95.6)</t>
  </si>
  <si>
    <t>(85.5 - 91.5)</t>
  </si>
  <si>
    <t>(75.9 - 83.2)</t>
  </si>
  <si>
    <t>(75.4 - 76.2)</t>
  </si>
  <si>
    <t>(75.8 - 76.6)</t>
  </si>
  <si>
    <t>(59.1 - 60.0)</t>
  </si>
  <si>
    <t>(82.5 - 83.5)</t>
  </si>
  <si>
    <t>(79.7 - 86.6)</t>
  </si>
  <si>
    <t>(89.5 - 94.9)</t>
  </si>
  <si>
    <t>(84.0 - 90.1)</t>
  </si>
  <si>
    <t>(81.3 - 87.8)</t>
  </si>
  <si>
    <t>(74.2 - 74.6)</t>
  </si>
  <si>
    <t>(75.2 - 75.7)</t>
  </si>
  <si>
    <t>(57.1 - 57.6)</t>
  </si>
  <si>
    <t>(80.3 - 80.9)</t>
  </si>
  <si>
    <t>(82.0 - 86.1)</t>
  </si>
  <si>
    <t>(90.2 - 93.5)</t>
  </si>
  <si>
    <t>(78.0 - 82.5)</t>
  </si>
  <si>
    <t>(70.4 - 75.5)</t>
  </si>
  <si>
    <t>(75.4 - 76.1)</t>
  </si>
  <si>
    <t>(76.6 - 77.3)</t>
  </si>
  <si>
    <t>(60.4 - 61.2)</t>
  </si>
  <si>
    <t>(82.4 - 83.3)</t>
  </si>
  <si>
    <t>(79.1 - 86.6)</t>
  </si>
  <si>
    <t>(89.0 - 95.0)</t>
  </si>
  <si>
    <t>(75.9 - 83.6)</t>
  </si>
  <si>
    <t>(67.3 - 76.3)</t>
  </si>
  <si>
    <t>(71.6 - 72.5)</t>
  </si>
  <si>
    <t>(72.7 - 73.6)</t>
  </si>
  <si>
    <t>(52.5 - 53.5)</t>
  </si>
  <si>
    <t>(77.7 - 78.8)</t>
  </si>
  <si>
    <t>(78.7 - 85.4)</t>
  </si>
  <si>
    <t>(88.7 - 93.7)</t>
  </si>
  <si>
    <t>(77.6 - 84.0)</t>
  </si>
  <si>
    <t>(70.4 - 78.1)</t>
  </si>
  <si>
    <t>(74.2 - 75.1)</t>
  </si>
  <si>
    <t>(74.9 - 75.8)</t>
  </si>
  <si>
    <t>(55.0 - 56.0)</t>
  </si>
  <si>
    <t>(85.5 - 91.0)</t>
  </si>
  <si>
    <t>(89.7 - 94.9)</t>
  </si>
  <si>
    <t>(76.9 - 84.4)</t>
  </si>
  <si>
    <t>(69.5 - 77.7)</t>
  </si>
  <si>
    <t>(78.2 - 78.7)</t>
  </si>
  <si>
    <t>(78.0 - 78.5)</t>
  </si>
  <si>
    <t>(64.1 - 64.6)</t>
  </si>
  <si>
    <t>(84.1 - 84.7)</t>
  </si>
  <si>
    <t>(79.5 - 85.8)</t>
  </si>
  <si>
    <t>(89.4 - 93.8)</t>
  </si>
  <si>
    <t>(73.3 - 80.0)</t>
  </si>
  <si>
    <t>(65.0 - 72.3)</t>
  </si>
  <si>
    <t>(79.0 - 80.0)</t>
  </si>
  <si>
    <t>(79.3 - 80.3)</t>
  </si>
  <si>
    <t>(64.4 - 65.5)</t>
  </si>
  <si>
    <t>(85.8 - 87.1)</t>
  </si>
  <si>
    <t>(81.1 - 88.7)</t>
  </si>
  <si>
    <t>(82.9 - 89.3)</t>
  </si>
  <si>
    <t>(74.2 - 81.7)</t>
  </si>
  <si>
    <t>(77.6 - 78.2)</t>
  </si>
  <si>
    <t>(77.2 - 77.8)</t>
  </si>
  <si>
    <t>(63.4 - 64.1)</t>
  </si>
  <si>
    <t>(83.1 - 83.8)</t>
  </si>
  <si>
    <t>(77.8 - 85.8)</t>
  </si>
  <si>
    <t>(88.5 - 94.1)</t>
  </si>
  <si>
    <t>(68.9 - 77.7)</t>
  </si>
  <si>
    <t>(60.6 - 70.1)</t>
  </si>
  <si>
    <t>(72.1 - 72.7)</t>
  </si>
  <si>
    <t>(72.2 - 72.8)</t>
  </si>
  <si>
    <t>(52.1 - 52.8)</t>
  </si>
  <si>
    <t>(75.6 - 76.4)</t>
  </si>
  <si>
    <t>(79.9 - 86.0)</t>
  </si>
  <si>
    <t>(85.5 - 91.4)</t>
  </si>
  <si>
    <t>(78.5 - 84.1)</t>
  </si>
  <si>
    <t>(56.3 - 64.3)</t>
  </si>
  <si>
    <t>(72.3 - 73.0)</t>
  </si>
  <si>
    <t>(72.5 - 73.2)</t>
  </si>
  <si>
    <t>(53.0 - 53.8)</t>
  </si>
  <si>
    <t>(76.2 - 77.1)</t>
  </si>
  <si>
    <t>(78.7 - 86.0)</t>
  </si>
  <si>
    <t>(85.4 - 92.4)</t>
  </si>
  <si>
    <t>(79.7 - 86.3)</t>
  </si>
  <si>
    <t>(54.7 - 64.4)</t>
  </si>
  <si>
    <t>(70.7 - 72.1)</t>
  </si>
  <si>
    <t>(70.5 - 71.8)</t>
  </si>
  <si>
    <t>(48.0 - 49.4)</t>
  </si>
  <si>
    <t>(72.7 - 74.4)</t>
  </si>
  <si>
    <t>(81.9 - 88.9)</t>
  </si>
  <si>
    <t>(82.5 - 90.5)</t>
  </si>
  <si>
    <t>(70.1 - 78.5)</t>
  </si>
  <si>
    <t>(58.9 - 68.3)</t>
  </si>
  <si>
    <t>(75.4 - 75.8)</t>
  </si>
  <si>
    <t>(75.2 - 75.6)</t>
  </si>
  <si>
    <t>(55.1 - 55.6)</t>
  </si>
  <si>
    <t>(79.1 - 79.6)</t>
  </si>
  <si>
    <t>(75.8 - 79.6)</t>
  </si>
  <si>
    <t>(88.3 - 91.5)</t>
  </si>
  <si>
    <t>(76.6 - 80.1)</t>
  </si>
  <si>
    <t>(63.6 - 67.8)</t>
  </si>
  <si>
    <t>(72.4 - 73.2)</t>
  </si>
  <si>
    <t>(52.5 - 53.3)</t>
  </si>
  <si>
    <t>(76.5 - 77.5)</t>
  </si>
  <si>
    <t>(65.1 - 73.6)</t>
  </si>
  <si>
    <t>(82.6 - 90.4)</t>
  </si>
  <si>
    <t>(76.2 - 83.4)</t>
  </si>
  <si>
    <t>(61.4 - 70.4)</t>
  </si>
  <si>
    <t>(71.2 - 72.4)</t>
  </si>
  <si>
    <t>(70.9 - 72.1)</t>
  </si>
  <si>
    <t>(46.0 - 47.3)</t>
  </si>
  <si>
    <t>(71.9 - 73.4)</t>
  </si>
  <si>
    <t>(63.2 - 72.1)</t>
  </si>
  <si>
    <t>(84.8 - 92.2)</t>
  </si>
  <si>
    <t>(72.5 - 80.0)</t>
  </si>
  <si>
    <t>(58.3 - 67.5)</t>
  </si>
  <si>
    <t>(74.7 - 75.8)</t>
  </si>
  <si>
    <t>(74.5 - 75.6)</t>
  </si>
  <si>
    <t>(54.2 - 55.4)</t>
  </si>
  <si>
    <t>(79.1 - 80.6)</t>
  </si>
  <si>
    <t>(81.8 - 88.4)</t>
  </si>
  <si>
    <t>(92.4 - 96.2)</t>
  </si>
  <si>
    <t>(71.6 - 79.3)</t>
  </si>
  <si>
    <t>(57.9 - 67.0)</t>
  </si>
  <si>
    <t>(80.6 - 81.8)</t>
  </si>
  <si>
    <t>(80.7 - 81.9)</t>
  </si>
  <si>
    <t>(66.0 - 67.3)</t>
  </si>
  <si>
    <t>(86.6 - 88.2)</t>
  </si>
  <si>
    <t>(83.1 - 89.9)</t>
  </si>
  <si>
    <t>(89.8 - 95.5)</t>
  </si>
  <si>
    <t>(82.1 - 88.8)</t>
  </si>
  <si>
    <t>(72.7 - 81.0)</t>
  </si>
  <si>
    <t>(76.8 - 77.7)</t>
  </si>
  <si>
    <t>(76.1 - 77.0)</t>
  </si>
  <si>
    <t>(55.4 - 56.4)</t>
  </si>
  <si>
    <t>(78.9 - 86.8)</t>
  </si>
  <si>
    <t>(86.4 - 93.0)</t>
  </si>
  <si>
    <t>(71.2 - 79.0)</t>
  </si>
  <si>
    <t>(57.2 - 66.3)</t>
  </si>
  <si>
    <t>CI = confidence interval        '-' = not applicable</t>
  </si>
  <si>
    <r>
      <t>5+ GCSE's or higher</t>
    </r>
    <r>
      <rPr>
        <b/>
        <vertAlign val="superscript"/>
        <sz val="10"/>
        <color rgb="FF000080"/>
        <rFont val="Verdana"/>
        <family val="2"/>
      </rPr>
      <t>5c</t>
    </r>
  </si>
  <si>
    <r>
      <t>5+ GCSE's or higher  (age-standardised %)</t>
    </r>
    <r>
      <rPr>
        <b/>
        <vertAlign val="superscript"/>
        <sz val="10"/>
        <color rgb="FF000080"/>
        <rFont val="Verdana"/>
        <family val="2"/>
      </rPr>
      <t>6c</t>
    </r>
  </si>
  <si>
    <r>
      <t>Any qualifications</t>
    </r>
    <r>
      <rPr>
        <b/>
        <vertAlign val="superscript"/>
        <sz val="10"/>
        <color rgb="FF000080"/>
        <rFont val="Verdana"/>
        <family val="2"/>
      </rPr>
      <t>7d</t>
    </r>
  </si>
  <si>
    <r>
      <t>Any qualifications (age-standardised %)</t>
    </r>
    <r>
      <rPr>
        <b/>
        <vertAlign val="superscript"/>
        <sz val="10"/>
        <color rgb="FF000080"/>
        <rFont val="Verdana"/>
        <family val="2"/>
      </rPr>
      <t>8d</t>
    </r>
  </si>
  <si>
    <r>
      <t>Two parent households</t>
    </r>
    <r>
      <rPr>
        <b/>
        <vertAlign val="superscript"/>
        <sz val="10"/>
        <color rgb="FF000080"/>
        <rFont val="Verdana"/>
        <family val="2"/>
      </rPr>
      <t>11g</t>
    </r>
  </si>
  <si>
    <r>
      <t>GP satisfaction</t>
    </r>
    <r>
      <rPr>
        <b/>
        <vertAlign val="superscript"/>
        <sz val="10"/>
        <color rgb="FF000080"/>
        <rFont val="Verdana"/>
        <family val="2"/>
      </rPr>
      <t>12f</t>
    </r>
  </si>
  <si>
    <r>
      <t>Employed</t>
    </r>
    <r>
      <rPr>
        <b/>
        <vertAlign val="superscript"/>
        <sz val="10"/>
        <color rgb="FF000080"/>
        <rFont val="Verdana"/>
        <family val="2"/>
      </rPr>
      <t>14h</t>
    </r>
  </si>
  <si>
    <r>
      <t>Local area satisfaction</t>
    </r>
    <r>
      <rPr>
        <b/>
        <vertAlign val="superscript"/>
        <sz val="10"/>
        <color rgb="FF000080"/>
        <rFont val="Verdana"/>
        <family val="2"/>
      </rPr>
      <t>15f</t>
    </r>
  </si>
  <si>
    <t>CI = confidence interval        '-' = not available</t>
  </si>
  <si>
    <t>This table provides information that classifies usual residents aged 16 to 74 by economic activity, for England and Wales as at census day, 27 March 2011.</t>
  </si>
  <si>
    <t>Table QS412EW, Census 2011: Office of National Statistics (ONS)</t>
  </si>
  <si>
    <t>Table KS601EW to KS603EW, Census 2011: Office of National Statistics (ONS)</t>
  </si>
  <si>
    <t xml:space="preserve">Please select from the </t>
  </si>
  <si>
    <t>following options:</t>
  </si>
  <si>
    <t>% of people whose day-to-day activities are not limited by a long-term health problem or disability</t>
  </si>
  <si>
    <t>% (age-standardised) of people whose day-to-day activities are not limited by a long-term health problem or disability*</t>
  </si>
  <si>
    <t>Vale of Glamorgan 001</t>
  </si>
  <si>
    <t>Vale of Glamorgan 002</t>
  </si>
  <si>
    <t>Vale of Glamorgan 003</t>
  </si>
  <si>
    <t>Vale of Glamorgan 004</t>
  </si>
  <si>
    <t>Vale of Glamorgan 005</t>
  </si>
  <si>
    <t>Vale of Glamorgan 006</t>
  </si>
  <si>
    <t>Vale of Glamorgan 007</t>
  </si>
  <si>
    <t>Vale of Glamorgan 008</t>
  </si>
  <si>
    <t>Vale of Glamorgan 009</t>
  </si>
  <si>
    <t>Vale of Glamorgan 010</t>
  </si>
  <si>
    <t>Vale of Glamorgan 011</t>
  </si>
  <si>
    <t>Vale of Glamorgan 012</t>
  </si>
  <si>
    <t>Vale of Glamorgan 013</t>
  </si>
  <si>
    <t>Vale of Glamorgan 014</t>
  </si>
  <si>
    <t>Vale of Glamorgan 015</t>
  </si>
  <si>
    <t>Health Assets Reporting Tool Technical Guide</t>
  </si>
  <si>
    <t>Health Assets Reporting Tool Interpretation Guide</t>
  </si>
  <si>
    <t>This worksheet aids with the interpretation of the of health assets reporting tool. It should be read in conjunction with the ‘Health Assets Reporting Tool Technical Guide’. The indicators come from the following data sources: Census 2011, National Survey for Wales and Department for Work and Pensions.</t>
  </si>
  <si>
    <r>
      <rPr>
        <b/>
        <sz val="9"/>
        <color theme="1"/>
        <rFont val="Verdana"/>
        <family val="2"/>
      </rPr>
      <t>2.</t>
    </r>
    <r>
      <rPr>
        <b/>
        <sz val="7"/>
        <color theme="1"/>
        <rFont val="Times New Roman"/>
        <family val="1"/>
      </rPr>
      <t>  </t>
    </r>
    <r>
      <rPr>
        <sz val="9"/>
        <color theme="1"/>
        <rFont val="Verdana"/>
        <family val="2"/>
      </rPr>
      <t xml:space="preserve">Select the MSOA that you would like to view. Please note that due to reconfiguration of MSOA's for 2011 Census, MSOA numbers do not always run consecutively. For example, for Powys local authority there are no Powys 016 or Powys 019. </t>
    </r>
  </si>
  <si>
    <t xml:space="preserve">% of people whose day to-day activities are not limited by a long-term health problem or disability </t>
  </si>
  <si>
    <t>Tabulated from the Census returns, the number of residents aged 0-85+  years whose day-to-day activities are not limited by a long-term health problem or disability, expressed as a percentage of all residents.</t>
  </si>
  <si>
    <t>The Wales figure presented is slightly different to the one published on StatsWales due to the need to keep the results comparable with the MSOA analysis which only used five of the six possible responses for the the 'Keeping up with bills and credit commitments' question. This analysis excluded the sixth response ‘no bills’. The local authority and health board tables provided by NSW project  team also exclude the sixth response to ensure that results are comparable.</t>
  </si>
  <si>
    <t>The figures shown here include all those classified as 'In employment', whether this is full time, part time or self employed. It excludes all those who are economically inactive, and those who are economically active but not in employment (e.g. unemployed and some full time students).</t>
  </si>
  <si>
    <r>
      <rPr>
        <b/>
        <sz val="9"/>
        <color theme="1"/>
        <rFont val="Verdana"/>
        <family val="2"/>
      </rPr>
      <t>6.</t>
    </r>
    <r>
      <rPr>
        <b/>
        <sz val="9"/>
        <color theme="1"/>
        <rFont val="Times New Roman"/>
        <family val="1"/>
      </rPr>
      <t xml:space="preserve">    </t>
    </r>
    <r>
      <rPr>
        <sz val="9"/>
        <color theme="1"/>
        <rFont val="Verdana"/>
        <family val="2"/>
      </rPr>
      <t xml:space="preserve">All the axes start at zero. The value of each indicator is shown by the point on the axis. A line is drawn connecting the data values for each point (making it resemble a web like structure). </t>
    </r>
  </si>
  <si>
    <r>
      <t>Feeling safe after dark</t>
    </r>
    <r>
      <rPr>
        <b/>
        <vertAlign val="superscript"/>
        <sz val="10"/>
        <color rgb="FF000080"/>
        <rFont val="Verdana"/>
        <family val="2"/>
      </rPr>
      <t>13f</t>
    </r>
  </si>
  <si>
    <r>
      <t>Adequate living space</t>
    </r>
    <r>
      <rPr>
        <b/>
        <vertAlign val="superscript"/>
        <sz val="10"/>
        <color rgb="FF000080"/>
        <rFont val="Verdana"/>
        <family val="2"/>
      </rPr>
      <t>16i</t>
    </r>
  </si>
  <si>
    <r>
      <t>5+ GCSE's or higher</t>
    </r>
    <r>
      <rPr>
        <vertAlign val="superscript"/>
        <sz val="9"/>
        <color rgb="FF000080"/>
        <rFont val="Verdana"/>
        <family val="2"/>
      </rPr>
      <t>1</t>
    </r>
  </si>
  <si>
    <r>
      <t>Any qualifications</t>
    </r>
    <r>
      <rPr>
        <vertAlign val="superscript"/>
        <sz val="9"/>
        <color rgb="FF000080"/>
        <rFont val="Verdana"/>
        <family val="2"/>
      </rPr>
      <t>1</t>
    </r>
  </si>
  <si>
    <r>
      <t>No income related benefits</t>
    </r>
    <r>
      <rPr>
        <vertAlign val="superscript"/>
        <sz val="9"/>
        <color rgb="FF000080"/>
        <rFont val="Verdana"/>
        <family val="2"/>
      </rPr>
      <t>2</t>
    </r>
  </si>
  <si>
    <r>
      <t>GP satisfaction</t>
    </r>
    <r>
      <rPr>
        <vertAlign val="superscript"/>
        <sz val="9"/>
        <color rgb="FF000080"/>
        <rFont val="Verdana"/>
        <family val="2"/>
      </rPr>
      <t>3</t>
    </r>
  </si>
  <si>
    <r>
      <t>Two parent households</t>
    </r>
    <r>
      <rPr>
        <vertAlign val="superscript"/>
        <sz val="9"/>
        <color rgb="FF000080"/>
        <rFont val="Verdana"/>
        <family val="2"/>
      </rPr>
      <t>1</t>
    </r>
  </si>
  <si>
    <r>
      <t>Feeling safe after dark</t>
    </r>
    <r>
      <rPr>
        <vertAlign val="superscript"/>
        <sz val="9"/>
        <color rgb="FF000080"/>
        <rFont val="Verdana"/>
        <family val="2"/>
      </rPr>
      <t>3</t>
    </r>
  </si>
  <si>
    <r>
      <t>Employed</t>
    </r>
    <r>
      <rPr>
        <vertAlign val="superscript"/>
        <sz val="9"/>
        <color rgb="FF000080"/>
        <rFont val="Verdana"/>
        <family val="2"/>
      </rPr>
      <t>1</t>
    </r>
  </si>
  <si>
    <r>
      <t>Adequate living space</t>
    </r>
    <r>
      <rPr>
        <vertAlign val="superscript"/>
        <sz val="9"/>
        <color rgb="FF000080"/>
        <rFont val="Verdana"/>
        <family val="2"/>
      </rPr>
      <t>1</t>
    </r>
  </si>
  <si>
    <r>
      <t>Local area satisfaction</t>
    </r>
    <r>
      <rPr>
        <vertAlign val="superscript"/>
        <sz val="9"/>
        <color rgb="FF000080"/>
        <rFont val="Verdana"/>
        <family val="2"/>
      </rPr>
      <t>3</t>
    </r>
  </si>
  <si>
    <r>
      <rPr>
        <vertAlign val="superscript"/>
        <sz val="8"/>
        <color rgb="FF000080"/>
        <rFont val="Verdana"/>
        <family val="2"/>
      </rPr>
      <t xml:space="preserve">1 </t>
    </r>
    <r>
      <rPr>
        <sz val="8"/>
        <color rgb="FF000080"/>
        <rFont val="Verdana"/>
        <family val="2"/>
      </rPr>
      <t>Data source: Census 2011, Office of National Statistics (ONS)</t>
    </r>
  </si>
  <si>
    <r>
      <rPr>
        <vertAlign val="superscript"/>
        <sz val="8"/>
        <color rgb="FF000080"/>
        <rFont val="Verdana"/>
        <family val="2"/>
      </rPr>
      <t>2</t>
    </r>
    <r>
      <rPr>
        <sz val="8"/>
        <color rgb="FF000080"/>
        <rFont val="Verdana"/>
        <family val="2"/>
      </rPr>
      <t xml:space="preserve"> Data source: Department for Work and Pensions (DWP)</t>
    </r>
  </si>
  <si>
    <r>
      <rPr>
        <vertAlign val="superscript"/>
        <sz val="8"/>
        <color rgb="FF000080"/>
        <rFont val="Verdana"/>
        <family val="2"/>
      </rPr>
      <t xml:space="preserve">3 </t>
    </r>
    <r>
      <rPr>
        <sz val="8"/>
        <color rgb="FF000080"/>
        <rFont val="Verdana"/>
        <family val="2"/>
      </rPr>
      <t>Data source: National Survey for Wales (NSW), Welsh Government (WG)</t>
    </r>
  </si>
  <si>
    <t xml:space="preserve">http://gov.wales/docs/caecd/research/2015/150310-national-survey-wales-2012-13-neighbourhood-level-en.pdf </t>
  </si>
  <si>
    <t xml:space="preserve">The MSOA level data which uses exploratory techniques can be found here: </t>
  </si>
  <si>
    <t>http://gov.wales/docs/caecd/research/2015/150310-national-survey-2012-13-small-area-estimate-en.xlsx</t>
  </si>
  <si>
    <t>This data provides 2012-2013 estimates of adults that are defined as being satisfied with their GP care. This includes all responses that were either very or fairly satisfied with their GP care.</t>
  </si>
  <si>
    <t xml:space="preserve">This data provides 2012-2013 estimates of adults that felt very or fairly safe walking in their local area after dark. </t>
  </si>
  <si>
    <t>Data for Wales and local authorities can be accessed using StatsWales as follows:</t>
  </si>
  <si>
    <t xml:space="preserve">This data provides 2012-2013 estimates of adults that felt highly satisfied with their local area. Area Satisfaction is coded on a scale 0-10 with 10 being highest area satisfaction. Values 0-7 were considered 'low to moderate area satisfaction' and 8-10 were considered as 'high area satisfaction'. </t>
  </si>
  <si>
    <t xml:space="preserve">In order to support an assets based approach (ABA), three domains- People, Community and Structure are included which measure different indicators. The tool presents data at the middle super output area (MSOA) level plus comparison data for Wales. This allows the user to identify the potential assets that exist within a community. </t>
  </si>
  <si>
    <t>Domain</t>
  </si>
  <si>
    <t>Persons aged 16+</t>
  </si>
  <si>
    <t>Usual residents as at Census day, 27 March 2011</t>
  </si>
  <si>
    <t>This indicator presents data from the 2013 WIMD indicator analysis of percent in receipt of or dependent on income based benefits.This formed by the combined count of the yearly (Feb, May, Aug, Nov) average of Income Support (IS) claimants, Jobseekers Allowance (JSA) claimants, Pension Credit (PC) claimants, Income Based Employment and Support Allowance (ESA) claimants and the number of dependents on claimants of IS, JSA, PC, ESA, all divided by the total population. This percentage is then used to determine the percentage not in receipt of the above income based benefits.</t>
  </si>
  <si>
    <t>- No qualifications;</t>
  </si>
  <si>
    <t>- Level 1: 1-4 O Levels/CSE/GCSEs (any grades), Entry Level, Foundation Diploma, NVQ Level 1, Foundation GNVQ, Basic/Essential Skills;</t>
  </si>
  <si>
    <t>- Apprenticeship;</t>
  </si>
  <si>
    <t>- Level 2: 5+ O Level (Passes)/CSEs (Grade 1)/GCSEs (Grades A*-C), School Certificate, 1 A Level/ 2-3 AS Levels/VCEs, Intermediate/Higher Diploma, Welsh Baccalaureate Intermediate Diploma, NVQ level 2, Intermediate GNVQ, City and Guilds Craft, BTEC First/General Diploma, RSA Diploma;</t>
  </si>
  <si>
    <r>
      <t>Highest level of qualification' has been split into four levels, plus categories for 'Apprenticeship' 'Other' and 'None'</t>
    </r>
    <r>
      <rPr>
        <vertAlign val="superscript"/>
        <sz val="9"/>
        <rFont val="Verdana"/>
        <family val="2"/>
      </rPr>
      <t>1</t>
    </r>
    <r>
      <rPr>
        <sz val="9"/>
        <rFont val="Verdana"/>
        <family val="2"/>
      </rPr>
      <t>:</t>
    </r>
  </si>
  <si>
    <t>- Level 3: 2+ A Levels/VCEs, 4+ AS Levels, Higher School Certificate, Progression/Advanced Diploma, Welsh Baccalaureate Advanced Diploma, NVQ Level 3; Advanced GNVQ, City and Guilds Advanced Craft, ONC, OND, BTEC National, RSA Advanced Diploma;</t>
  </si>
  <si>
    <t>- Level 4 and above: Degree (for example BA, BSc), Higher Degree (for example MA, PhD, PGCE), NVQ Level 4-5, HNC, HND, RSA Higher Diploma, BTEC Higher level, Foundation degree (NI), Professional qualifications (for example teaching, nursing, accountancy);</t>
  </si>
  <si>
    <t>- Other qualifications: Vocational/Work-related Qualifications, Foreign Qualifications (not stated/level unknown).</t>
  </si>
  <si>
    <t>Select MSOA (use map as a guide, scroll if no options appear):</t>
  </si>
  <si>
    <t>Select local authority first:</t>
  </si>
  <si>
    <t>The numbers on the map refer to the last 2 digits of the MSOA name</t>
  </si>
  <si>
    <r>
      <t>Good health</t>
    </r>
    <r>
      <rPr>
        <vertAlign val="superscript"/>
        <sz val="9"/>
        <color rgb="FF000080"/>
        <rFont val="Verdana"/>
        <family val="2"/>
      </rPr>
      <t>1</t>
    </r>
    <r>
      <rPr>
        <sz val="9"/>
        <color rgb="FF000080"/>
        <rFont val="Verdana"/>
        <family val="2"/>
      </rPr>
      <t xml:space="preserve"> </t>
    </r>
  </si>
  <si>
    <r>
      <t>Day-to-day activities not limited</t>
    </r>
    <r>
      <rPr>
        <vertAlign val="superscript"/>
        <sz val="9"/>
        <color rgb="FF000080"/>
        <rFont val="Verdana"/>
        <family val="2"/>
      </rPr>
      <t>1</t>
    </r>
  </si>
  <si>
    <r>
      <t>Can keep up with bills</t>
    </r>
    <r>
      <rPr>
        <vertAlign val="superscript"/>
        <sz val="9"/>
        <color rgb="FF000080"/>
        <rFont val="Verdana"/>
        <family val="2"/>
      </rPr>
      <t>3</t>
    </r>
  </si>
  <si>
    <t>Good health*</t>
  </si>
  <si>
    <t>Good health</t>
  </si>
  <si>
    <t>Day-to-day activities not limited*</t>
  </si>
  <si>
    <t>Day-to-day activities not limited</t>
  </si>
  <si>
    <t>Can keep up with bills</t>
  </si>
  <si>
    <r>
      <t>Day-to-day activities not limited</t>
    </r>
    <r>
      <rPr>
        <b/>
        <vertAlign val="superscript"/>
        <sz val="10"/>
        <color rgb="FF000080"/>
        <rFont val="Verdana"/>
        <family val="2"/>
      </rPr>
      <t xml:space="preserve">1a </t>
    </r>
  </si>
  <si>
    <r>
      <t>Day-to-day activities not limited (age-standardised %)</t>
    </r>
    <r>
      <rPr>
        <b/>
        <vertAlign val="superscript"/>
        <sz val="10"/>
        <color rgb="FF000080"/>
        <rFont val="Verdana"/>
        <family val="2"/>
      </rPr>
      <t>2a</t>
    </r>
  </si>
  <si>
    <r>
      <t>Good health</t>
    </r>
    <r>
      <rPr>
        <b/>
        <vertAlign val="superscript"/>
        <sz val="10"/>
        <color rgb="FF000080"/>
        <rFont val="Verdana"/>
        <family val="2"/>
      </rPr>
      <t>3b</t>
    </r>
    <r>
      <rPr>
        <b/>
        <sz val="10"/>
        <color rgb="FF000080"/>
        <rFont val="Verdana"/>
        <family val="2"/>
      </rPr>
      <t xml:space="preserve"> </t>
    </r>
  </si>
  <si>
    <r>
      <t>Good health (age-standardised %)</t>
    </r>
    <r>
      <rPr>
        <b/>
        <vertAlign val="superscript"/>
        <sz val="10"/>
        <color rgb="FF000080"/>
        <rFont val="Verdana"/>
        <family val="2"/>
      </rPr>
      <t>4b</t>
    </r>
  </si>
  <si>
    <r>
      <t>Can keep up with bills</t>
    </r>
    <r>
      <rPr>
        <b/>
        <vertAlign val="superscript"/>
        <sz val="10"/>
        <color rgb="FF000080"/>
        <rFont val="Verdana"/>
        <family val="2"/>
      </rPr>
      <t>10f</t>
    </r>
  </si>
  <si>
    <r>
      <rPr>
        <b/>
        <sz val="9"/>
        <color theme="1"/>
        <rFont val="Verdana"/>
        <family val="2"/>
      </rPr>
      <t>7.</t>
    </r>
    <r>
      <rPr>
        <b/>
        <sz val="9"/>
        <color theme="1"/>
        <rFont val="Times New Roman"/>
        <family val="1"/>
      </rPr>
      <t xml:space="preserve">    </t>
    </r>
    <r>
      <rPr>
        <sz val="9"/>
        <color theme="1"/>
        <rFont val="Verdana"/>
        <family val="2"/>
      </rPr>
      <t>Four indicators on the chart are presented as age-standardised percentages using aggregated weightings from the 2013 European Standard Population, namely ‘good health’, ‘day-to-day activities not limited’, ‘5+ GCSE’s or higher’ and ‘any qualification’. All other indicators on the chart are presented as crude percentages.</t>
    </r>
  </si>
  <si>
    <t xml:space="preserve">Select the chart you want to copy by left clicking on it once i.e. so that the surrounding points are </t>
  </si>
  <si>
    <t>All usual residents aged 16-64 years</t>
  </si>
  <si>
    <t>Tabulated from the Census returns, number of all usual residents aged 16-64 years who have level 2-4 qualifications, expressed as a percentage of all residents aged 16-64 years.</t>
  </si>
  <si>
    <t>Tabulated from the Census returns, number of all usual residents aged 16-64 years who have level 2-4 qualifications, expressed as an age-standardised percentage of all residents aged 16-64 years.</t>
  </si>
  <si>
    <t>These rates were directly age-standardised using aggregated weightings from the European standard population, to adjust for the effect of age in comparisons between areas.                                                                     95% confidence intervals were calculated using the method proposed by Dobson et al (1991).</t>
  </si>
  <si>
    <r>
      <t>Highest level of qualification' has been split into four levels, plus categories for 'Apprenticeship' 'Other' and 'None'</t>
    </r>
    <r>
      <rPr>
        <vertAlign val="superscript"/>
        <sz val="9"/>
        <rFont val="Verdana"/>
        <family val="2"/>
      </rPr>
      <t>1</t>
    </r>
    <r>
      <rPr>
        <sz val="9"/>
        <rFont val="Verdana"/>
        <family val="2"/>
      </rPr>
      <t>.</t>
    </r>
  </si>
  <si>
    <t xml:space="preserve">This indicator includes the following qualifications: </t>
  </si>
  <si>
    <t>Education and qualification data, obtained from DC5102EW Key Statistics table, is available at:</t>
  </si>
  <si>
    <t>- Level 2:  5+ O Level (Passes)/CSEs (Grade 1)/GCSEs (Grades A*-C), School Certificate, 1 A Level/ 2-3 AS Levels/VCEs, Intermediate/Higher Diploma, Welsh Baccalaureate Intermediate Diploma, NVQ level 2, Intermediate GNVQ, City and Guilds Craft, BTEC First/General Diploma, RSA Diploma.</t>
  </si>
  <si>
    <t>- Level 3: 2+ A Levels/VCEs, 4+ AS Levels, Higher School Certificate, Progression/Advanced Diploma, Welsh Baccalaureate Advanced Diploma, NVQ Level 3; Advanced GNVQ, City and Guilds Advanced Craft, ONC, OND, BTEC National, RSA Advanced Diploma.</t>
  </si>
  <si>
    <t>- Level 4 and above: Degree (for example BA, BSc), Higher Degree (for example MA, PhD, PGCE), NVQ Level 4-5, HNC, HND, RSA Higher Diploma, BTEC Higher level, Foundation degree (NI), Professional qualifications (for example teaching, nursing, accountancy).</t>
  </si>
  <si>
    <r>
      <rPr>
        <b/>
        <sz val="9"/>
        <color theme="1"/>
        <rFont val="Verdana"/>
        <family val="2"/>
      </rPr>
      <t>9.</t>
    </r>
    <r>
      <rPr>
        <b/>
        <sz val="9"/>
        <color theme="1"/>
        <rFont val="Times New Roman"/>
        <family val="1"/>
      </rPr>
      <t xml:space="preserve">    </t>
    </r>
    <r>
      <rPr>
        <sz val="9"/>
        <color theme="1"/>
        <rFont val="Verdana"/>
        <family val="2"/>
      </rPr>
      <t>The columns display the MSOA and Wales percentage with 95% confidence intervals where available.</t>
    </r>
  </si>
  <si>
    <r>
      <t>No income related benefits</t>
    </r>
    <r>
      <rPr>
        <b/>
        <vertAlign val="superscript"/>
        <sz val="10"/>
        <color rgb="FF000080"/>
        <rFont val="Verdana"/>
        <family val="2"/>
      </rPr>
      <t>9e</t>
    </r>
  </si>
  <si>
    <r>
      <rPr>
        <b/>
        <sz val="9"/>
        <color theme="1"/>
        <rFont val="Verdana"/>
        <family val="2"/>
      </rPr>
      <t>3.  </t>
    </r>
    <r>
      <rPr>
        <sz val="9"/>
        <color theme="1"/>
        <rFont val="Verdana"/>
        <family val="2"/>
      </rPr>
      <t xml:space="preserve">To help you see where each MSOA is situated refer to the map on the right hand side of the spider chart. The last two digits of the MSOA name are found on the map and are used to help you identify the MSOA that you want to view.  The map changes when you select a new local authority. </t>
    </r>
  </si>
  <si>
    <r>
      <rPr>
        <b/>
        <sz val="9"/>
        <color theme="1"/>
        <rFont val="Verdana"/>
        <family val="2"/>
      </rPr>
      <t>4.</t>
    </r>
    <r>
      <rPr>
        <b/>
        <sz val="7"/>
        <color theme="1"/>
        <rFont val="Times New Roman"/>
        <family val="1"/>
      </rPr>
      <t>   </t>
    </r>
    <r>
      <rPr>
        <sz val="7"/>
        <color theme="1"/>
        <rFont val="Times New Roman"/>
        <family val="1"/>
      </rPr>
      <t xml:space="preserve"> </t>
    </r>
    <r>
      <rPr>
        <sz val="9"/>
        <color theme="1"/>
        <rFont val="Verdana"/>
        <family val="2"/>
      </rPr>
      <t>The</t>
    </r>
    <r>
      <rPr>
        <b/>
        <sz val="9"/>
        <color theme="1"/>
        <rFont val="Verdana"/>
        <family val="2"/>
      </rPr>
      <t xml:space="preserve"> </t>
    </r>
    <r>
      <rPr>
        <sz val="9"/>
        <color theme="1"/>
        <rFont val="Verdana"/>
        <family val="2"/>
      </rPr>
      <t>spider chart</t>
    </r>
    <r>
      <rPr>
        <b/>
        <sz val="9"/>
        <color theme="1"/>
        <rFont val="Verdana"/>
        <family val="2"/>
      </rPr>
      <t xml:space="preserve"> </t>
    </r>
    <r>
      <rPr>
        <sz val="9"/>
        <color theme="1"/>
        <rFont val="Verdana"/>
        <family val="2"/>
      </rPr>
      <t>displays the indicators for the selected MSOA (blue line) compared to the Wales average (red line). The chart only displays the figures for the MSOA (the Wales figures are shown in the table)</t>
    </r>
  </si>
  <si>
    <t xml:space="preserve">http://www.wales.nhs.uk/sitesplus/922/page/80925 </t>
  </si>
  <si>
    <r>
      <t xml:space="preserve">Our new </t>
    </r>
    <r>
      <rPr>
        <b/>
        <sz val="9"/>
        <color rgb="FF000000"/>
        <rFont val="Verdana"/>
        <family val="2"/>
      </rPr>
      <t>Interactive Atlas of Geographies in Wales</t>
    </r>
    <r>
      <rPr>
        <b/>
        <sz val="9"/>
        <color rgb="FF6D2F88"/>
        <rFont val="Verdana"/>
        <family val="2"/>
      </rPr>
      <t xml:space="preserve"> </t>
    </r>
    <r>
      <rPr>
        <sz val="9"/>
        <color rgb="FF000000"/>
        <rFont val="Verdana"/>
        <family val="2"/>
      </rPr>
      <t>provides an overview of the different statistical, administrative and health geographies used in Wales and is particularly useful for identifying small area geographies used within this tool. Users can filter by different geographies, highlight geographical boundaries and view background mapping to provide local context. This can be accessed on the Observatory website using the following 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</si>
</sst>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_);_(* \(#,##0.00\);_(* &quot;-&quot;??_);_(@_)"/>
  </numFmts>
  <fonts count="64" x14ac:knownFonts="1">
    <font>
      <sz val="9"/>
      <color theme="1"/>
      <name val="Verdana"/>
      <family val="2"/>
    </font>
    <font>
      <sz val="11"/>
      <color theme="1"/>
      <name val="Calibri"/>
      <family val="2"/>
      <scheme val="minor"/>
    </font>
    <font>
      <sz val="11"/>
      <color theme="1"/>
      <name val="Calibri"/>
      <family val="2"/>
      <scheme val="minor"/>
    </font>
    <font>
      <sz val="10"/>
      <name val="Arial"/>
      <family val="2"/>
    </font>
    <font>
      <sz val="8"/>
      <color theme="1"/>
      <name val="Verdana"/>
      <family val="2"/>
    </font>
    <font>
      <sz val="7"/>
      <color theme="1"/>
      <name val="Verdana"/>
      <family val="2"/>
    </font>
    <font>
      <u/>
      <sz val="8.4"/>
      <color indexed="12"/>
      <name val="Arial"/>
      <family val="2"/>
    </font>
    <font>
      <sz val="11"/>
      <color theme="1"/>
      <name val="Calibri"/>
      <family val="2"/>
    </font>
    <font>
      <u/>
      <sz val="9"/>
      <color indexed="12"/>
      <name val="Verdana"/>
      <family val="2"/>
    </font>
    <font>
      <b/>
      <sz val="9"/>
      <color theme="1"/>
      <name val="Verdana"/>
      <family val="2"/>
    </font>
    <font>
      <sz val="9"/>
      <name val="Verdana"/>
      <family val="2"/>
    </font>
    <font>
      <sz val="8"/>
      <name val="Verdana"/>
      <family val="2"/>
    </font>
    <font>
      <b/>
      <sz val="10"/>
      <color theme="1"/>
      <name val="Verdana"/>
      <family val="2"/>
    </font>
    <font>
      <sz val="11"/>
      <color theme="1"/>
      <name val="Calibri"/>
      <family val="2"/>
      <scheme val="minor"/>
    </font>
    <font>
      <sz val="10"/>
      <name val="Verdana"/>
      <family val="2"/>
    </font>
    <font>
      <sz val="10"/>
      <color indexed="18"/>
      <name val="Verdana"/>
      <family val="2"/>
    </font>
    <font>
      <u/>
      <sz val="10"/>
      <color indexed="12"/>
      <name val="Arial"/>
      <family val="2"/>
    </font>
    <font>
      <b/>
      <sz val="12"/>
      <name val="Arial"/>
      <family val="2"/>
    </font>
    <font>
      <sz val="10"/>
      <name val="Arial"/>
      <family val="2"/>
    </font>
    <font>
      <b/>
      <sz val="10"/>
      <name val="Arial"/>
      <family val="2"/>
    </font>
    <font>
      <sz val="9"/>
      <color theme="1"/>
      <name val="Verdana"/>
      <family val="2"/>
    </font>
    <font>
      <vertAlign val="superscript"/>
      <sz val="9"/>
      <color theme="1"/>
      <name val="Verdana"/>
      <family val="2"/>
    </font>
    <font>
      <b/>
      <sz val="10"/>
      <name val="Verdana"/>
      <family val="2"/>
    </font>
    <font>
      <sz val="9"/>
      <color rgb="FFFF0000"/>
      <name val="Verdana"/>
      <family val="2"/>
    </font>
    <font>
      <b/>
      <sz val="11"/>
      <color rgb="FF619CB2"/>
      <name val="Verdana"/>
      <family val="2"/>
    </font>
    <font>
      <b/>
      <sz val="9"/>
      <color rgb="FFFF0000"/>
      <name val="Verdana"/>
      <family val="2"/>
    </font>
    <font>
      <sz val="9"/>
      <color theme="1"/>
      <name val="Calibri"/>
      <family val="2"/>
      <scheme val="minor"/>
    </font>
    <font>
      <sz val="9"/>
      <name val="Arial"/>
      <family val="2"/>
    </font>
    <font>
      <sz val="9"/>
      <color indexed="18"/>
      <name val="Verdana"/>
      <family val="2"/>
    </font>
    <font>
      <vertAlign val="superscript"/>
      <sz val="9"/>
      <name val="Verdana"/>
      <family val="2"/>
    </font>
    <font>
      <u/>
      <sz val="11"/>
      <color theme="10"/>
      <name val="Calibri"/>
      <family val="2"/>
    </font>
    <font>
      <u/>
      <sz val="9"/>
      <color theme="10"/>
      <name val="Verdana"/>
      <family val="2"/>
    </font>
    <font>
      <u/>
      <sz val="10"/>
      <color indexed="12"/>
      <name val="MS Sans Serif"/>
      <family val="2"/>
    </font>
    <font>
      <b/>
      <sz val="9"/>
      <name val="Verdana"/>
      <family val="2"/>
    </font>
    <font>
      <sz val="9"/>
      <color rgb="FF000080"/>
      <name val="Verdana"/>
      <family val="2"/>
    </font>
    <font>
      <sz val="9"/>
      <color rgb="FF000000"/>
      <name val="Verdana"/>
      <family val="2"/>
    </font>
    <font>
      <u/>
      <sz val="10"/>
      <color theme="10"/>
      <name val="Verdana"/>
      <family val="2"/>
    </font>
    <font>
      <sz val="8"/>
      <color theme="1"/>
      <name val="Arial"/>
      <family val="2"/>
    </font>
    <font>
      <sz val="7"/>
      <color theme="1"/>
      <name val="Times New Roman"/>
      <family val="1"/>
    </font>
    <font>
      <b/>
      <sz val="7"/>
      <color theme="1"/>
      <name val="Times New Roman"/>
      <family val="1"/>
    </font>
    <font>
      <sz val="9"/>
      <color theme="1"/>
      <name val="Times New Roman"/>
      <family val="1"/>
    </font>
    <font>
      <b/>
      <sz val="9"/>
      <color theme="1"/>
      <name val="Times New Roman"/>
      <family val="1"/>
    </font>
    <font>
      <b/>
      <sz val="10"/>
      <color rgb="FF619CB2"/>
      <name val="Verdana"/>
      <family val="2"/>
    </font>
    <font>
      <b/>
      <sz val="10"/>
      <color rgb="FF000080"/>
      <name val="Verdana"/>
      <family val="2"/>
    </font>
    <font>
      <b/>
      <sz val="9"/>
      <color rgb="FF000080"/>
      <name val="Verdana"/>
      <family val="2"/>
    </font>
    <font>
      <sz val="8"/>
      <color rgb="FF000080"/>
      <name val="Verdana"/>
      <family val="2"/>
    </font>
    <font>
      <b/>
      <sz val="8"/>
      <color rgb="FF000080"/>
      <name val="Verdana"/>
      <family val="2"/>
    </font>
    <font>
      <b/>
      <sz val="8"/>
      <name val="Verdana"/>
      <family val="2"/>
    </font>
    <font>
      <sz val="11"/>
      <color rgb="FF000000"/>
      <name val="Calibri"/>
      <family val="2"/>
    </font>
    <font>
      <b/>
      <sz val="11"/>
      <color theme="1"/>
      <name val="Calibri"/>
      <family val="2"/>
      <scheme val="minor"/>
    </font>
    <font>
      <sz val="11"/>
      <color rgb="FF000080"/>
      <name val="Calibri"/>
      <family val="2"/>
      <scheme val="minor"/>
    </font>
    <font>
      <sz val="8"/>
      <color indexed="18"/>
      <name val="Verdana"/>
      <family val="2"/>
    </font>
    <font>
      <sz val="8"/>
      <color theme="1"/>
      <name val="Calibri"/>
      <family val="2"/>
      <scheme val="minor"/>
    </font>
    <font>
      <sz val="12"/>
      <name val="Arial"/>
      <family val="2"/>
    </font>
    <font>
      <b/>
      <sz val="14"/>
      <color rgb="FF619CB2"/>
      <name val="Verdana"/>
      <family val="2"/>
    </font>
    <font>
      <b/>
      <vertAlign val="superscript"/>
      <sz val="10"/>
      <color rgb="FF000080"/>
      <name val="Verdana"/>
      <family val="2"/>
    </font>
    <font>
      <b/>
      <sz val="11"/>
      <color rgb="FF000080"/>
      <name val="Verdana"/>
      <family val="2"/>
    </font>
    <font>
      <b/>
      <sz val="12"/>
      <color rgb="FF619CB2"/>
      <name val="Verdana"/>
      <family val="2"/>
    </font>
    <font>
      <b/>
      <u/>
      <sz val="11"/>
      <color theme="10"/>
      <name val="Calibri"/>
      <family val="2"/>
    </font>
    <font>
      <vertAlign val="superscript"/>
      <sz val="9"/>
      <color rgb="FF000080"/>
      <name val="Verdana"/>
      <family val="2"/>
    </font>
    <font>
      <vertAlign val="superscript"/>
      <sz val="8"/>
      <color rgb="FF000080"/>
      <name val="Verdana"/>
      <family val="2"/>
    </font>
    <font>
      <b/>
      <sz val="10"/>
      <color indexed="8"/>
      <name val="Arial"/>
      <family val="2"/>
    </font>
    <font>
      <b/>
      <sz val="9"/>
      <color rgb="FF000000"/>
      <name val="Verdana"/>
      <family val="2"/>
    </font>
    <font>
      <b/>
      <sz val="9"/>
      <color rgb="FF6D2F88"/>
      <name val="Verdana"/>
      <family val="2"/>
    </font>
  </fonts>
  <fills count="9">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CC"/>
      </patternFill>
    </fill>
    <fill>
      <patternFill patternType="solid">
        <fgColor theme="0" tint="-0.14999847407452621"/>
        <bgColor indexed="64"/>
      </patternFill>
    </fill>
  </fills>
  <borders count="7">
    <border>
      <left/>
      <right/>
      <top/>
      <bottom/>
      <diagonal/>
    </border>
    <border>
      <left/>
      <right/>
      <top style="thick">
        <color auto="1"/>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3" tint="-0.499984740745262"/>
      </bottom>
      <diagonal/>
    </border>
    <border>
      <left style="thin">
        <color rgb="FFB2B2B2"/>
      </left>
      <right style="thin">
        <color rgb="FFB2B2B2"/>
      </right>
      <top style="thin">
        <color rgb="FFB2B2B2"/>
      </top>
      <bottom style="thin">
        <color rgb="FFB2B2B2"/>
      </bottom>
      <diagonal/>
    </border>
  </borders>
  <cellStyleXfs count="335">
    <xf numFmtId="0" fontId="0" fillId="0" borderId="0"/>
    <xf numFmtId="0" fontId="3" fillId="0" borderId="0"/>
    <xf numFmtId="0" fontId="6" fillId="0" borderId="0" applyNumberFormat="0" applyFill="0" applyBorder="0" applyAlignment="0" applyProtection="0">
      <alignment vertical="top"/>
      <protection locked="0"/>
    </xf>
    <xf numFmtId="0" fontId="13" fillId="0" borderId="0"/>
    <xf numFmtId="0" fontId="3" fillId="0" borderId="0"/>
    <xf numFmtId="0" fontId="16" fillId="0" borderId="0" applyNumberFormat="0" applyFill="0" applyBorder="0" applyAlignment="0" applyProtection="0">
      <alignment vertical="top"/>
      <protection locked="0"/>
    </xf>
    <xf numFmtId="0" fontId="17" fillId="0" borderId="0"/>
    <xf numFmtId="0" fontId="18" fillId="0" borderId="0"/>
    <xf numFmtId="0" fontId="19" fillId="0" borderId="0"/>
    <xf numFmtId="0" fontId="18" fillId="0" borderId="0"/>
    <xf numFmtId="0" fontId="13" fillId="0" borderId="0"/>
    <xf numFmtId="0" fontId="2" fillId="0" borderId="0"/>
    <xf numFmtId="0" fontId="2" fillId="0" borderId="0"/>
    <xf numFmtId="0" fontId="3" fillId="0" borderId="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3" fillId="0" borderId="0"/>
    <xf numFmtId="0" fontId="2" fillId="0" borderId="0"/>
    <xf numFmtId="166" fontId="3" fillId="0" borderId="0" applyFont="0" applyFill="0" applyBorder="0" applyAlignment="0" applyProtection="0"/>
    <xf numFmtId="0" fontId="19" fillId="0" borderId="0"/>
    <xf numFmtId="0" fontId="19" fillId="0" borderId="0"/>
    <xf numFmtId="0" fontId="19" fillId="0" borderId="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 fillId="0" borderId="0"/>
    <xf numFmtId="0" fontId="2" fillId="0" borderId="0"/>
    <xf numFmtId="0" fontId="2" fillId="0" borderId="0"/>
    <xf numFmtId="0" fontId="3" fillId="0" borderId="0"/>
    <xf numFmtId="0" fontId="3" fillId="0" borderId="0"/>
    <xf numFmtId="0" fontId="2" fillId="0" borderId="0"/>
    <xf numFmtId="0" fontId="37" fillId="0" borderId="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0" borderId="0">
      <alignment textRotation="90"/>
    </xf>
    <xf numFmtId="0" fontId="3" fillId="0" borderId="0"/>
    <xf numFmtId="0" fontId="3" fillId="0" borderId="0"/>
    <xf numFmtId="0" fontId="48" fillId="0" borderId="0"/>
    <xf numFmtId="0" fontId="20" fillId="0" borderId="0"/>
    <xf numFmtId="0" fontId="3" fillId="0" borderId="0"/>
    <xf numFmtId="166" fontId="3" fillId="0" borderId="0" applyFont="0" applyFill="0" applyBorder="0" applyAlignment="0" applyProtection="0"/>
    <xf numFmtId="0" fontId="19" fillId="0" borderId="0"/>
    <xf numFmtId="0" fontId="19" fillId="0" borderId="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8"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0" fillId="0" borderId="0"/>
    <xf numFmtId="0" fontId="53" fillId="0" borderId="0"/>
    <xf numFmtId="0" fontId="3" fillId="0" borderId="0"/>
    <xf numFmtId="0" fontId="2" fillId="0" borderId="0"/>
    <xf numFmtId="0" fontId="48" fillId="0" borderId="0"/>
    <xf numFmtId="0" fontId="3" fillId="0" borderId="0"/>
    <xf numFmtId="0" fontId="2" fillId="7" borderId="6" applyNumberFormat="0" applyFont="0" applyAlignment="0" applyProtection="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1" fillId="0" borderId="0"/>
    <xf numFmtId="0" fontId="20" fillId="0" borderId="0"/>
    <xf numFmtId="0" fontId="31" fillId="0" borderId="0" applyNumberFormat="0" applyFill="0" applyBorder="0" applyAlignment="0" applyProtection="0">
      <alignment vertical="top"/>
      <protection locked="0"/>
    </xf>
  </cellStyleXfs>
  <cellXfs count="302">
    <xf numFmtId="0" fontId="0" fillId="0" borderId="0" xfId="0"/>
    <xf numFmtId="0" fontId="0" fillId="2" borderId="0" xfId="0" applyFill="1"/>
    <xf numFmtId="0" fontId="0" fillId="0" borderId="0" xfId="0" applyBorder="1"/>
    <xf numFmtId="0" fontId="0" fillId="0" borderId="1" xfId="0" applyBorder="1"/>
    <xf numFmtId="0" fontId="0" fillId="2" borderId="0" xfId="0" applyFill="1" applyBorder="1"/>
    <xf numFmtId="0" fontId="3" fillId="0" borderId="0" xfId="1" applyAlignment="1">
      <alignment horizontal="left" vertical="center"/>
    </xf>
    <xf numFmtId="0" fontId="0" fillId="3" borderId="0" xfId="0" applyFill="1"/>
    <xf numFmtId="0" fontId="7" fillId="0" borderId="0" xfId="0" applyFont="1"/>
    <xf numFmtId="0" fontId="0" fillId="0" borderId="2" xfId="0" applyBorder="1" applyAlignment="1">
      <alignment horizontal="left" vertical="top"/>
    </xf>
    <xf numFmtId="0" fontId="0" fillId="0" borderId="0" xfId="0" applyBorder="1" applyAlignment="1">
      <alignment horizontal="left" vertical="top"/>
    </xf>
    <xf numFmtId="0" fontId="15" fillId="3" borderId="0" xfId="4" applyFont="1" applyFill="1" applyBorder="1" applyAlignment="1">
      <alignment vertical="top" wrapText="1"/>
    </xf>
    <xf numFmtId="164" fontId="3" fillId="0" borderId="0" xfId="1" applyNumberFormat="1" applyAlignment="1">
      <alignment horizontal="left" vertical="center"/>
    </xf>
    <xf numFmtId="164" fontId="0" fillId="0" borderId="0" xfId="0" applyNumberFormat="1"/>
    <xf numFmtId="0" fontId="0" fillId="0" borderId="0" xfId="0" applyFill="1" applyBorder="1" applyAlignment="1">
      <alignment horizontal="left" vertical="top"/>
    </xf>
    <xf numFmtId="164" fontId="0" fillId="2" borderId="0" xfId="0" applyNumberFormat="1" applyFill="1"/>
    <xf numFmtId="0" fontId="18" fillId="0" borderId="0" xfId="1" applyFont="1" applyAlignment="1">
      <alignment horizontal="left" vertical="center"/>
    </xf>
    <xf numFmtId="0" fontId="0" fillId="0" borderId="0" xfId="1" applyFont="1"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165" fontId="0" fillId="0" borderId="0" xfId="0" applyNumberFormat="1"/>
    <xf numFmtId="0" fontId="0" fillId="0" borderId="0" xfId="0" applyFill="1" applyBorder="1"/>
    <xf numFmtId="0" fontId="4" fillId="4" borderId="2" xfId="0" applyFont="1" applyFill="1" applyBorder="1" applyAlignment="1">
      <alignment horizontal="left" vertical="top"/>
    </xf>
    <xf numFmtId="0" fontId="4" fillId="4" borderId="0" xfId="0" applyFont="1" applyFill="1" applyBorder="1" applyAlignment="1"/>
    <xf numFmtId="164" fontId="0" fillId="4" borderId="0" xfId="0" applyNumberFormat="1" applyFill="1"/>
    <xf numFmtId="0" fontId="4" fillId="4" borderId="3"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4" xfId="0" applyFont="1" applyFill="1" applyBorder="1" applyAlignment="1">
      <alignment vertical="top"/>
    </xf>
    <xf numFmtId="164" fontId="0" fillId="0" borderId="0" xfId="0" applyNumberFormat="1" applyFont="1" applyAlignment="1">
      <alignment wrapText="1"/>
    </xf>
    <xf numFmtId="164" fontId="0" fillId="0" borderId="0" xfId="0" applyNumberFormat="1" applyBorder="1"/>
    <xf numFmtId="164" fontId="0" fillId="4" borderId="4" xfId="0" applyNumberFormat="1" applyFont="1" applyFill="1" applyBorder="1" applyAlignment="1">
      <alignment vertical="top" wrapText="1"/>
    </xf>
    <xf numFmtId="0" fontId="20" fillId="0" borderId="0" xfId="0" applyFont="1" applyBorder="1" applyAlignment="1">
      <alignment horizontal="left" vertical="top" wrapText="1"/>
    </xf>
    <xf numFmtId="0" fontId="20" fillId="0" borderId="2" xfId="0" applyFont="1" applyBorder="1" applyAlignment="1">
      <alignment horizontal="left" vertical="top" wrapText="1"/>
    </xf>
    <xf numFmtId="0" fontId="0" fillId="0" borderId="0" xfId="0" applyBorder="1" applyAlignment="1">
      <alignment vertical="top" wrapText="1"/>
    </xf>
    <xf numFmtId="0" fontId="0" fillId="0" borderId="3" xfId="0" applyFill="1" applyBorder="1" applyAlignment="1">
      <alignment horizontal="left" vertical="top"/>
    </xf>
    <xf numFmtId="0" fontId="0" fillId="0" borderId="4" xfId="0" applyFill="1" applyBorder="1" applyAlignment="1">
      <alignment vertical="top"/>
    </xf>
    <xf numFmtId="0" fontId="0" fillId="0" borderId="2" xfId="0" applyFill="1" applyBorder="1" applyAlignment="1">
      <alignment horizontal="left" vertical="top"/>
    </xf>
    <xf numFmtId="0" fontId="23" fillId="0" borderId="0" xfId="0" applyFont="1" applyBorder="1" applyAlignment="1">
      <alignment vertical="top" wrapText="1"/>
    </xf>
    <xf numFmtId="0" fontId="23" fillId="0" borderId="0" xfId="0" applyFont="1" applyBorder="1" applyAlignment="1">
      <alignment horizontal="left" vertical="top" wrapText="1"/>
    </xf>
    <xf numFmtId="164" fontId="0" fillId="0" borderId="0" xfId="0" applyNumberFormat="1" applyFill="1"/>
    <xf numFmtId="0" fontId="0" fillId="0" borderId="0" xfId="0" applyFill="1"/>
    <xf numFmtId="0" fontId="0" fillId="2" borderId="0" xfId="0" applyFill="1" applyBorder="1" applyAlignment="1">
      <alignment vertical="top" wrapText="1"/>
    </xf>
    <xf numFmtId="164" fontId="0" fillId="2" borderId="0" xfId="0" applyNumberFormat="1" applyFill="1" applyAlignment="1">
      <alignment horizontal="right" vertical="center"/>
    </xf>
    <xf numFmtId="0" fontId="23" fillId="2" borderId="0" xfId="0" applyFont="1" applyFill="1" applyBorder="1" applyAlignment="1">
      <alignment vertical="top" wrapText="1"/>
    </xf>
    <xf numFmtId="0" fontId="0" fillId="0" borderId="0" xfId="0" applyAlignment="1">
      <alignment vertical="top" wrapText="1"/>
    </xf>
    <xf numFmtId="0" fontId="0" fillId="2" borderId="0" xfId="0" applyFill="1" applyBorder="1" applyAlignment="1">
      <alignment horizontal="left" vertical="top" wrapText="1"/>
    </xf>
    <xf numFmtId="0" fontId="19" fillId="0" borderId="0" xfId="0" applyFont="1" applyAlignment="1">
      <alignment wrapText="1"/>
    </xf>
    <xf numFmtId="0" fontId="3" fillId="0" borderId="0" xfId="1" applyFont="1" applyAlignment="1">
      <alignment horizontal="left" vertical="center"/>
    </xf>
    <xf numFmtId="164" fontId="3" fillId="0" borderId="0" xfId="1" applyNumberFormat="1" applyFill="1" applyAlignment="1">
      <alignment horizontal="left" vertical="center"/>
    </xf>
    <xf numFmtId="165" fontId="0" fillId="0" borderId="0" xfId="0" applyNumberFormat="1" applyFill="1"/>
    <xf numFmtId="0" fontId="0" fillId="0" borderId="0" xfId="0" applyBorder="1" applyAlignment="1">
      <alignment horizontal="left" vertical="top" wrapText="1"/>
    </xf>
    <xf numFmtId="164" fontId="61" fillId="4" borderId="0" xfId="0" applyNumberFormat="1" applyFont="1" applyFill="1" applyAlignment="1">
      <alignment horizontal="right"/>
    </xf>
    <xf numFmtId="164" fontId="25" fillId="4" borderId="0" xfId="0" applyNumberFormat="1" applyFont="1" applyFill="1"/>
    <xf numFmtId="0" fontId="58" fillId="4" borderId="0" xfId="14" applyFont="1" applyFill="1" applyAlignment="1" applyProtection="1"/>
    <xf numFmtId="0" fontId="24" fillId="0" borderId="0" xfId="3" applyFont="1" applyProtection="1">
      <protection hidden="1"/>
    </xf>
    <xf numFmtId="0" fontId="0" fillId="0" borderId="0" xfId="0" applyProtection="1">
      <protection hidden="1"/>
    </xf>
    <xf numFmtId="0" fontId="0" fillId="3" borderId="0" xfId="0" applyFill="1" applyBorder="1" applyProtection="1">
      <protection hidden="1"/>
    </xf>
    <xf numFmtId="0" fontId="9" fillId="3" borderId="0" xfId="0" applyFont="1" applyFill="1" applyBorder="1" applyProtection="1">
      <protection hidden="1"/>
    </xf>
    <xf numFmtId="0" fontId="0" fillId="3" borderId="0" xfId="0" applyFont="1" applyFill="1" applyBorder="1" applyAlignment="1" applyProtection="1">
      <protection hidden="1"/>
    </xf>
    <xf numFmtId="0" fontId="5" fillId="3" borderId="0" xfId="0" applyFont="1" applyFill="1" applyBorder="1" applyAlignment="1" applyProtection="1">
      <protection hidden="1"/>
    </xf>
    <xf numFmtId="0" fontId="0" fillId="3" borderId="0" xfId="0" applyFill="1" applyBorder="1" applyAlignment="1" applyProtection="1">
      <alignment wrapText="1"/>
      <protection hidden="1"/>
    </xf>
    <xf numFmtId="0" fontId="4" fillId="3" borderId="0" xfId="0" applyFont="1" applyFill="1" applyBorder="1" applyProtection="1">
      <protection hidden="1"/>
    </xf>
    <xf numFmtId="0" fontId="12" fillId="3" borderId="5" xfId="0" applyFont="1" applyFill="1" applyBorder="1" applyProtection="1">
      <protection hidden="1"/>
    </xf>
    <xf numFmtId="0" fontId="9" fillId="3" borderId="5" xfId="0" applyFont="1" applyFill="1" applyBorder="1" applyProtection="1">
      <protection hidden="1"/>
    </xf>
    <xf numFmtId="0" fontId="0" fillId="3" borderId="5" xfId="0" applyFill="1" applyBorder="1" applyProtection="1">
      <protection hidden="1"/>
    </xf>
    <xf numFmtId="0" fontId="44" fillId="3" borderId="0" xfId="0" applyFont="1" applyFill="1" applyBorder="1" applyAlignment="1" applyProtection="1">
      <alignment vertical="center"/>
      <protection hidden="1"/>
    </xf>
    <xf numFmtId="0" fontId="34" fillId="0" borderId="0" xfId="0" applyFont="1" applyBorder="1" applyAlignment="1" applyProtection="1">
      <alignment vertical="center"/>
      <protection hidden="1"/>
    </xf>
    <xf numFmtId="0" fontId="44" fillId="3" borderId="0" xfId="0" applyFont="1" applyFill="1" applyBorder="1" applyAlignment="1" applyProtection="1">
      <alignment horizontal="center" vertical="center"/>
      <protection hidden="1"/>
    </xf>
    <xf numFmtId="164" fontId="46" fillId="3" borderId="0" xfId="0" applyNumberFormat="1" applyFont="1" applyFill="1" applyBorder="1" applyAlignment="1" applyProtection="1">
      <alignment horizontal="left" vertical="center"/>
      <protection hidden="1"/>
    </xf>
    <xf numFmtId="0" fontId="44" fillId="4" borderId="0" xfId="0" applyFont="1" applyFill="1" applyBorder="1" applyAlignment="1" applyProtection="1">
      <alignment vertical="top"/>
      <protection hidden="1"/>
    </xf>
    <xf numFmtId="0" fontId="34" fillId="3" borderId="0" xfId="0" applyFont="1" applyFill="1" applyBorder="1" applyAlignment="1" applyProtection="1">
      <alignment vertical="top" wrapText="1"/>
      <protection hidden="1"/>
    </xf>
    <xf numFmtId="164" fontId="10" fillId="3" borderId="0" xfId="0" applyNumberFormat="1" applyFont="1" applyFill="1" applyBorder="1" applyAlignment="1" applyProtection="1">
      <alignment horizontal="center" vertical="top"/>
      <protection hidden="1"/>
    </xf>
    <xf numFmtId="164" fontId="10" fillId="3" borderId="0" xfId="0" quotePrefix="1" applyNumberFormat="1" applyFont="1" applyFill="1" applyBorder="1" applyAlignment="1" applyProtection="1">
      <alignment horizontal="left" vertical="top"/>
      <protection hidden="1"/>
    </xf>
    <xf numFmtId="164" fontId="10" fillId="3" borderId="0" xfId="0" applyNumberFormat="1" applyFont="1" applyFill="1" applyBorder="1" applyAlignment="1" applyProtection="1">
      <alignment horizontal="left" vertical="top"/>
      <protection hidden="1"/>
    </xf>
    <xf numFmtId="164" fontId="11" fillId="3" borderId="0" xfId="0" applyNumberFormat="1" applyFont="1" applyFill="1" applyBorder="1" applyAlignment="1" applyProtection="1">
      <alignment horizontal="left" vertical="top"/>
      <protection hidden="1"/>
    </xf>
    <xf numFmtId="0" fontId="4" fillId="3" borderId="0" xfId="0" applyFont="1" applyFill="1" applyBorder="1" applyAlignment="1" applyProtection="1">
      <protection hidden="1"/>
    </xf>
    <xf numFmtId="0" fontId="5" fillId="3" borderId="0" xfId="0" applyFont="1" applyFill="1" applyBorder="1" applyProtection="1">
      <protection hidden="1"/>
    </xf>
    <xf numFmtId="164" fontId="10" fillId="3" borderId="0" xfId="2" applyNumberFormat="1" applyFont="1" applyFill="1" applyBorder="1" applyAlignment="1" applyProtection="1">
      <alignment horizontal="center" vertical="top"/>
      <protection hidden="1"/>
    </xf>
    <xf numFmtId="0" fontId="8" fillId="3" borderId="0" xfId="2" applyFont="1" applyFill="1" applyBorder="1" applyAlignment="1" applyProtection="1">
      <protection hidden="1"/>
    </xf>
    <xf numFmtId="0" fontId="6" fillId="3" borderId="0" xfId="2" applyFill="1" applyBorder="1" applyAlignment="1" applyProtection="1">
      <protection hidden="1"/>
    </xf>
    <xf numFmtId="0" fontId="44" fillId="4" borderId="5" xfId="0" applyFont="1" applyFill="1" applyBorder="1" applyAlignment="1" applyProtection="1">
      <alignment vertical="top" wrapText="1"/>
      <protection hidden="1"/>
    </xf>
    <xf numFmtId="0" fontId="34" fillId="3" borderId="5" xfId="0" applyFont="1" applyFill="1" applyBorder="1" applyAlignment="1" applyProtection="1">
      <alignment vertical="top" wrapText="1"/>
      <protection hidden="1"/>
    </xf>
    <xf numFmtId="164" fontId="10" fillId="3" borderId="5" xfId="0" applyNumberFormat="1" applyFont="1" applyFill="1" applyBorder="1" applyAlignment="1" applyProtection="1">
      <alignment horizontal="center" vertical="top"/>
      <protection hidden="1"/>
    </xf>
    <xf numFmtId="164" fontId="11" fillId="3" borderId="5" xfId="0" applyNumberFormat="1" applyFont="1" applyFill="1" applyBorder="1" applyAlignment="1" applyProtection="1">
      <alignment horizontal="left" vertical="top"/>
      <protection hidden="1"/>
    </xf>
    <xf numFmtId="0" fontId="45" fillId="0" borderId="0" xfId="0" applyFont="1" applyProtection="1">
      <protection hidden="1"/>
    </xf>
    <xf numFmtId="164" fontId="11" fillId="3" borderId="0" xfId="0" applyNumberFormat="1" applyFont="1" applyFill="1" applyBorder="1" applyAlignment="1" applyProtection="1">
      <alignment horizontal="center"/>
      <protection hidden="1"/>
    </xf>
    <xf numFmtId="164" fontId="10" fillId="3" borderId="0" xfId="0" applyNumberFormat="1" applyFont="1" applyFill="1" applyBorder="1" applyAlignment="1" applyProtection="1">
      <alignment horizontal="center"/>
      <protection hidden="1"/>
    </xf>
    <xf numFmtId="0" fontId="45" fillId="3" borderId="0" xfId="0" applyFont="1" applyFill="1" applyBorder="1" applyAlignment="1" applyProtection="1">
      <alignment vertical="top"/>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4" fillId="3" borderId="0" xfId="10" applyFont="1" applyFill="1" applyProtection="1">
      <protection hidden="1"/>
    </xf>
    <xf numFmtId="0" fontId="22" fillId="3" borderId="0" xfId="10" applyFont="1" applyFill="1" applyProtection="1">
      <protection hidden="1"/>
    </xf>
    <xf numFmtId="0" fontId="22" fillId="3" borderId="0" xfId="10" applyFont="1" applyFill="1" applyAlignment="1" applyProtection="1">
      <alignment vertical="top"/>
      <protection hidden="1"/>
    </xf>
    <xf numFmtId="0" fontId="42" fillId="3" borderId="0" xfId="10" applyFont="1" applyFill="1" applyProtection="1">
      <protection hidden="1"/>
    </xf>
    <xf numFmtId="0" fontId="14" fillId="3" borderId="0" xfId="10" quotePrefix="1" applyFont="1" applyFill="1" applyAlignment="1" applyProtection="1">
      <alignment horizontal="center"/>
      <protection hidden="1"/>
    </xf>
    <xf numFmtId="0" fontId="14" fillId="3" borderId="0" xfId="10" applyFont="1" applyFill="1" applyAlignment="1" applyProtection="1">
      <alignment horizontal="center"/>
      <protection hidden="1"/>
    </xf>
    <xf numFmtId="0" fontId="57" fillId="0" borderId="0" xfId="0" applyFont="1" applyAlignment="1" applyProtection="1">
      <protection hidden="1"/>
    </xf>
    <xf numFmtId="0" fontId="2" fillId="0" borderId="0" xfId="12" applyAlignment="1" applyProtection="1">
      <alignment wrapText="1"/>
      <protection locked="0" hidden="1"/>
    </xf>
    <xf numFmtId="0" fontId="3" fillId="0" borderId="0" xfId="13" applyAlignment="1" applyProtection="1">
      <protection hidden="1"/>
    </xf>
    <xf numFmtId="0" fontId="26" fillId="0" borderId="0" xfId="12" applyFont="1" applyProtection="1">
      <protection locked="0" hidden="1"/>
    </xf>
    <xf numFmtId="0" fontId="26" fillId="0" borderId="0" xfId="12" applyFont="1" applyAlignment="1" applyProtection="1">
      <alignment wrapText="1"/>
      <protection locked="0" hidden="1"/>
    </xf>
    <xf numFmtId="0" fontId="3" fillId="0" borderId="0" xfId="13" applyProtection="1">
      <protection hidden="1"/>
    </xf>
    <xf numFmtId="0" fontId="9" fillId="0" borderId="0" xfId="11" applyFont="1" applyBorder="1" applyAlignment="1" applyProtection="1">
      <alignment vertical="center"/>
      <protection locked="0" hidden="1"/>
    </xf>
    <xf numFmtId="0" fontId="28" fillId="0" borderId="0" xfId="4" applyFont="1" applyFill="1" applyBorder="1" applyAlignment="1" applyProtection="1">
      <alignment vertical="top" wrapText="1"/>
      <protection hidden="1"/>
    </xf>
    <xf numFmtId="0" fontId="34" fillId="0" borderId="0" xfId="18" applyFont="1" applyBorder="1" applyAlignment="1" applyProtection="1">
      <alignment vertical="top" wrapText="1"/>
      <protection hidden="1"/>
    </xf>
    <xf numFmtId="0" fontId="27" fillId="0" borderId="0" xfId="17" applyFont="1" applyProtection="1">
      <protection hidden="1"/>
    </xf>
    <xf numFmtId="0" fontId="20" fillId="5" borderId="3" xfId="11" applyFont="1" applyFill="1" applyBorder="1" applyAlignment="1" applyProtection="1">
      <alignment horizontal="left" vertical="top"/>
      <protection locked="0" hidden="1"/>
    </xf>
    <xf numFmtId="0" fontId="20" fillId="5" borderId="3" xfId="11" applyFont="1" applyFill="1" applyBorder="1" applyAlignment="1" applyProtection="1">
      <alignment horizontal="left" vertical="top" wrapText="1"/>
      <protection hidden="1"/>
    </xf>
    <xf numFmtId="49" fontId="10" fillId="5" borderId="3" xfId="11" applyNumberFormat="1" applyFont="1" applyFill="1" applyBorder="1" applyAlignment="1" applyProtection="1">
      <alignment horizontal="left" vertical="top" wrapText="1"/>
      <protection hidden="1"/>
    </xf>
    <xf numFmtId="0" fontId="10" fillId="5" borderId="3" xfId="11" applyFont="1" applyFill="1" applyBorder="1" applyAlignment="1" applyProtection="1">
      <alignment horizontal="left" vertical="top" wrapText="1"/>
      <protection hidden="1"/>
    </xf>
    <xf numFmtId="0" fontId="20" fillId="5" borderId="2" xfId="11" applyFont="1" applyFill="1" applyBorder="1" applyAlignment="1" applyProtection="1">
      <alignment horizontal="left" vertical="top" wrapText="1"/>
      <protection locked="0" hidden="1"/>
    </xf>
    <xf numFmtId="0" fontId="10" fillId="5" borderId="2" xfId="11" applyFont="1" applyFill="1" applyBorder="1" applyAlignment="1" applyProtection="1">
      <alignment horizontal="left" vertical="top" wrapText="1"/>
      <protection hidden="1"/>
    </xf>
    <xf numFmtId="0" fontId="20" fillId="5" borderId="0" xfId="11" applyFont="1" applyFill="1" applyBorder="1" applyAlignment="1" applyProtection="1">
      <alignment horizontal="left" vertical="top" wrapText="1"/>
      <protection locked="0" hidden="1"/>
    </xf>
    <xf numFmtId="0" fontId="10" fillId="5" borderId="0" xfId="11" applyFont="1" applyFill="1" applyBorder="1" applyAlignment="1" applyProtection="1">
      <alignment horizontal="left" vertical="top" wrapText="1"/>
      <protection hidden="1"/>
    </xf>
    <xf numFmtId="0" fontId="20" fillId="5" borderId="3" xfId="11" applyFont="1" applyFill="1" applyBorder="1" applyAlignment="1" applyProtection="1">
      <alignment horizontal="left" vertical="top" wrapText="1"/>
      <protection locked="0" hidden="1"/>
    </xf>
    <xf numFmtId="0" fontId="20" fillId="5" borderId="0" xfId="11" applyFont="1" applyFill="1" applyBorder="1" applyAlignment="1" applyProtection="1">
      <alignment horizontal="left" vertical="top"/>
      <protection locked="0" hidden="1"/>
    </xf>
    <xf numFmtId="0" fontId="10" fillId="5" borderId="0" xfId="4" applyFont="1" applyFill="1" applyBorder="1" applyAlignment="1" applyProtection="1">
      <alignment vertical="top" wrapText="1"/>
      <protection hidden="1"/>
    </xf>
    <xf numFmtId="0" fontId="10" fillId="5" borderId="0" xfId="14" applyFont="1" applyFill="1" applyBorder="1" applyAlignment="1" applyProtection="1">
      <alignment horizontal="left" vertical="top" wrapText="1"/>
      <protection hidden="1"/>
    </xf>
    <xf numFmtId="0" fontId="31" fillId="5" borderId="0" xfId="14" applyFont="1" applyFill="1" applyBorder="1" applyAlignment="1" applyProtection="1">
      <alignment vertical="top" wrapText="1"/>
      <protection hidden="1"/>
    </xf>
    <xf numFmtId="0" fontId="31" fillId="5" borderId="0" xfId="14" applyFont="1" applyFill="1" applyBorder="1" applyAlignment="1" applyProtection="1">
      <alignment horizontal="left" vertical="top" wrapText="1"/>
      <protection hidden="1"/>
    </xf>
    <xf numFmtId="0" fontId="27" fillId="0" borderId="0" xfId="13" applyFont="1" applyProtection="1">
      <protection hidden="1"/>
    </xf>
    <xf numFmtId="0" fontId="27" fillId="0" borderId="0" xfId="4" applyFont="1" applyProtection="1">
      <protection hidden="1"/>
    </xf>
    <xf numFmtId="0" fontId="31" fillId="5" borderId="3" xfId="14" applyFont="1" applyFill="1" applyBorder="1" applyAlignment="1" applyProtection="1">
      <alignment vertical="top" wrapText="1"/>
      <protection hidden="1"/>
    </xf>
    <xf numFmtId="0" fontId="20" fillId="5" borderId="2" xfId="11" applyFont="1" applyFill="1" applyBorder="1" applyAlignment="1" applyProtection="1">
      <alignment horizontal="left" vertical="top" wrapText="1"/>
      <protection hidden="1"/>
    </xf>
    <xf numFmtId="0" fontId="31" fillId="5" borderId="0" xfId="16" applyFont="1" applyFill="1" applyBorder="1" applyAlignment="1" applyProtection="1">
      <alignment horizontal="left" vertical="top" wrapText="1"/>
      <protection locked="0" hidden="1"/>
    </xf>
    <xf numFmtId="0" fontId="10" fillId="5" borderId="3" xfId="4" applyFont="1" applyFill="1" applyBorder="1" applyAlignment="1" applyProtection="1">
      <alignment vertical="top" wrapText="1"/>
      <protection hidden="1"/>
    </xf>
    <xf numFmtId="0" fontId="20" fillId="4" borderId="0" xfId="11" applyFont="1" applyFill="1" applyAlignment="1" applyProtection="1">
      <alignment wrapText="1"/>
      <protection locked="0" hidden="1"/>
    </xf>
    <xf numFmtId="0" fontId="10" fillId="0" borderId="0" xfId="4" applyFont="1" applyProtection="1">
      <protection hidden="1"/>
    </xf>
    <xf numFmtId="0" fontId="31" fillId="5" borderId="3" xfId="15" applyFill="1" applyBorder="1" applyAlignment="1" applyProtection="1">
      <alignment vertical="top" wrapText="1"/>
      <protection hidden="1"/>
    </xf>
    <xf numFmtId="0" fontId="20" fillId="0" borderId="0" xfId="11" applyFont="1" applyProtection="1">
      <protection locked="0" hidden="1"/>
    </xf>
    <xf numFmtId="0" fontId="20" fillId="0" borderId="0" xfId="11" applyFont="1" applyAlignment="1" applyProtection="1">
      <alignment wrapText="1"/>
      <protection locked="0" hidden="1"/>
    </xf>
    <xf numFmtId="0" fontId="9" fillId="0" borderId="0" xfId="11" applyFont="1" applyProtection="1">
      <protection locked="0" hidden="1"/>
    </xf>
    <xf numFmtId="0" fontId="27" fillId="5" borderId="0" xfId="4" applyFont="1" applyFill="1" applyProtection="1">
      <protection hidden="1"/>
    </xf>
    <xf numFmtId="0" fontId="20" fillId="5" borderId="2" xfId="11" applyFont="1" applyFill="1" applyBorder="1" applyAlignment="1" applyProtection="1">
      <alignment horizontal="left" vertical="top"/>
      <protection locked="0" hidden="1"/>
    </xf>
    <xf numFmtId="0" fontId="10" fillId="5" borderId="0" xfId="4" quotePrefix="1" applyFont="1" applyFill="1" applyAlignment="1" applyProtection="1">
      <alignment horizontal="left" vertical="top" wrapText="1"/>
      <protection hidden="1"/>
    </xf>
    <xf numFmtId="0" fontId="35" fillId="5" borderId="0" xfId="0" applyFont="1" applyFill="1" applyBorder="1" applyAlignment="1" applyProtection="1">
      <alignment horizontal="left" vertical="top" wrapText="1"/>
      <protection hidden="1"/>
    </xf>
    <xf numFmtId="0" fontId="35" fillId="5" borderId="0" xfId="0" quotePrefix="1" applyFont="1" applyFill="1" applyBorder="1" applyAlignment="1" applyProtection="1">
      <alignment horizontal="left" vertical="top" wrapText="1"/>
      <protection hidden="1"/>
    </xf>
    <xf numFmtId="0" fontId="31" fillId="5" borderId="3" xfId="14" applyFont="1" applyFill="1" applyBorder="1" applyAlignment="1" applyProtection="1">
      <alignment horizontal="left" vertical="top" wrapText="1"/>
      <protection locked="0" hidden="1"/>
    </xf>
    <xf numFmtId="0" fontId="27" fillId="0" borderId="0" xfId="4" applyFont="1" applyBorder="1" applyProtection="1">
      <protection hidden="1"/>
    </xf>
    <xf numFmtId="0" fontId="20" fillId="0" borderId="0" xfId="0" applyFont="1" applyProtection="1">
      <protection hidden="1"/>
    </xf>
    <xf numFmtId="0" fontId="0" fillId="0" borderId="0" xfId="0" quotePrefix="1" applyProtection="1">
      <protection hidden="1"/>
    </xf>
    <xf numFmtId="0" fontId="31" fillId="5" borderId="0" xfId="14" applyFont="1" applyFill="1" applyBorder="1" applyAlignment="1" applyProtection="1">
      <alignment horizontal="left" vertical="top" wrapText="1"/>
      <protection locked="0" hidden="1"/>
    </xf>
    <xf numFmtId="0" fontId="20" fillId="5" borderId="0" xfId="11" applyNumberFormat="1" applyFont="1" applyFill="1" applyBorder="1" applyAlignment="1" applyProtection="1">
      <alignment horizontal="left" vertical="top" wrapText="1"/>
      <protection hidden="1"/>
    </xf>
    <xf numFmtId="0" fontId="31" fillId="5" borderId="0" xfId="15" applyFont="1" applyFill="1" applyBorder="1" applyAlignment="1" applyProtection="1">
      <alignment horizontal="left" vertical="top" wrapText="1"/>
      <protection locked="0" hidden="1"/>
    </xf>
    <xf numFmtId="0" fontId="9" fillId="3" borderId="0" xfId="12" applyFont="1" applyFill="1" applyAlignment="1" applyProtection="1">
      <alignment horizontal="left" vertical="center" wrapText="1"/>
      <protection locked="0" hidden="1"/>
    </xf>
    <xf numFmtId="0" fontId="26" fillId="3" borderId="0" xfId="12" applyFont="1" applyFill="1" applyAlignment="1" applyProtection="1">
      <alignment wrapText="1"/>
      <protection locked="0" hidden="1"/>
    </xf>
    <xf numFmtId="0" fontId="20" fillId="3" borderId="0" xfId="0" applyFont="1" applyFill="1" applyProtection="1">
      <protection hidden="1"/>
    </xf>
    <xf numFmtId="0" fontId="9" fillId="4" borderId="0" xfId="11" applyFont="1" applyFill="1" applyAlignment="1" applyProtection="1">
      <protection locked="0" hidden="1"/>
    </xf>
    <xf numFmtId="0" fontId="10" fillId="5" borderId="3" xfId="11" applyFont="1" applyFill="1" applyBorder="1" applyAlignment="1" applyProtection="1">
      <alignment horizontal="left" vertical="top" wrapText="1"/>
      <protection locked="0" hidden="1"/>
    </xf>
    <xf numFmtId="0" fontId="20" fillId="5" borderId="4" xfId="11" applyFont="1" applyFill="1" applyBorder="1" applyAlignment="1" applyProtection="1">
      <alignment horizontal="left" vertical="top"/>
      <protection locked="0" hidden="1"/>
    </xf>
    <xf numFmtId="0" fontId="20" fillId="5" borderId="4" xfId="11" applyFont="1" applyFill="1" applyBorder="1" applyAlignment="1" applyProtection="1">
      <alignment horizontal="left" vertical="top" wrapText="1"/>
      <protection locked="0" hidden="1"/>
    </xf>
    <xf numFmtId="0" fontId="0" fillId="5" borderId="0" xfId="0" applyFill="1" applyProtection="1">
      <protection hidden="1"/>
    </xf>
    <xf numFmtId="0" fontId="20" fillId="0" borderId="0" xfId="11" applyFont="1" applyFill="1" applyBorder="1" applyAlignment="1" applyProtection="1">
      <alignment horizontal="left" vertical="top" wrapText="1"/>
      <protection hidden="1"/>
    </xf>
    <xf numFmtId="0" fontId="31" fillId="5" borderId="3" xfId="15" applyFill="1" applyBorder="1" applyAlignment="1" applyProtection="1">
      <alignment horizontal="left" vertical="top" wrapText="1"/>
      <protection locked="0" hidden="1"/>
    </xf>
    <xf numFmtId="0" fontId="31" fillId="0" borderId="0" xfId="15" applyAlignment="1" applyProtection="1">
      <protection hidden="1"/>
    </xf>
    <xf numFmtId="0" fontId="20" fillId="4" borderId="0" xfId="11" applyFont="1" applyFill="1" applyBorder="1" applyAlignment="1" applyProtection="1">
      <alignment horizontal="left" vertical="top" wrapText="1"/>
      <protection locked="0" hidden="1"/>
    </xf>
    <xf numFmtId="0" fontId="20" fillId="0" borderId="0" xfId="11" applyNumberFormat="1" applyFont="1" applyFill="1" applyBorder="1" applyAlignment="1" applyProtection="1">
      <alignment horizontal="left" vertical="top" wrapText="1"/>
      <protection hidden="1"/>
    </xf>
    <xf numFmtId="0" fontId="31" fillId="0" borderId="0" xfId="14" applyFont="1" applyFill="1" applyBorder="1" applyAlignment="1" applyProtection="1">
      <alignment vertical="top" wrapText="1"/>
      <protection hidden="1"/>
    </xf>
    <xf numFmtId="0" fontId="20" fillId="0" borderId="0" xfId="13" applyFont="1" applyProtection="1">
      <protection hidden="1"/>
    </xf>
    <xf numFmtId="0" fontId="10" fillId="5" borderId="4" xfId="4" applyFont="1" applyFill="1" applyBorder="1" applyAlignment="1" applyProtection="1">
      <alignment horizontal="left" vertical="top"/>
      <protection hidden="1"/>
    </xf>
    <xf numFmtId="0" fontId="10" fillId="5" borderId="2" xfId="4" applyFont="1" applyFill="1" applyBorder="1" applyAlignment="1" applyProtection="1">
      <alignment vertical="top" wrapText="1"/>
      <protection hidden="1"/>
    </xf>
    <xf numFmtId="0" fontId="8" fillId="5" borderId="0" xfId="2" applyFont="1" applyFill="1" applyBorder="1" applyAlignment="1" applyProtection="1">
      <alignment vertical="top" wrapText="1"/>
      <protection hidden="1"/>
    </xf>
    <xf numFmtId="0" fontId="8" fillId="5" borderId="0" xfId="2" applyFont="1" applyFill="1" applyAlignment="1" applyProtection="1">
      <alignment vertical="top" wrapText="1"/>
      <protection hidden="1"/>
    </xf>
    <xf numFmtId="0" fontId="10" fillId="5" borderId="0" xfId="14" applyFont="1" applyFill="1" applyAlignment="1" applyProtection="1">
      <alignment vertical="justify" wrapText="1"/>
      <protection hidden="1"/>
    </xf>
    <xf numFmtId="0" fontId="31" fillId="5" borderId="3" xfId="14" applyFont="1" applyFill="1" applyBorder="1" applyAlignment="1" applyProtection="1">
      <alignment horizontal="left" vertical="top" wrapText="1"/>
      <protection hidden="1"/>
    </xf>
    <xf numFmtId="0" fontId="10" fillId="5" borderId="4" xfId="4" applyFont="1" applyFill="1" applyBorder="1" applyAlignment="1" applyProtection="1">
      <alignment vertical="top" wrapText="1"/>
      <protection hidden="1"/>
    </xf>
    <xf numFmtId="0" fontId="36" fillId="5" borderId="3" xfId="14" applyFont="1" applyFill="1" applyBorder="1" applyAlignment="1" applyProtection="1">
      <alignment vertical="top" wrapText="1"/>
      <protection hidden="1"/>
    </xf>
    <xf numFmtId="0" fontId="0" fillId="3" borderId="0" xfId="0" applyFill="1" applyProtection="1">
      <protection hidden="1"/>
    </xf>
    <xf numFmtId="0" fontId="0" fillId="4" borderId="0" xfId="0" applyFill="1" applyProtection="1">
      <protection hidden="1"/>
    </xf>
    <xf numFmtId="0" fontId="9" fillId="4" borderId="0" xfId="0" applyFont="1" applyFill="1" applyAlignment="1" applyProtection="1">
      <alignment vertical="center"/>
      <protection hidden="1"/>
    </xf>
    <xf numFmtId="0" fontId="20" fillId="4" borderId="0" xfId="0" applyFont="1" applyFill="1" applyProtection="1">
      <protection hidden="1"/>
    </xf>
    <xf numFmtId="0" fontId="31" fillId="5" borderId="0" xfId="15" applyFont="1" applyFill="1" applyAlignment="1" applyProtection="1">
      <alignment vertical="top"/>
      <protection hidden="1"/>
    </xf>
    <xf numFmtId="0" fontId="31" fillId="5" borderId="3" xfId="15" applyFont="1" applyFill="1" applyBorder="1" applyAlignment="1" applyProtection="1">
      <alignment horizontal="left" vertical="top" wrapText="1"/>
      <protection locked="0" hidden="1"/>
    </xf>
    <xf numFmtId="0" fontId="27" fillId="0" borderId="0" xfId="0" applyFont="1" applyProtection="1">
      <protection hidden="1"/>
    </xf>
    <xf numFmtId="0" fontId="10" fillId="5" borderId="4" xfId="11" applyFont="1" applyFill="1" applyBorder="1" applyAlignment="1" applyProtection="1">
      <alignment horizontal="left" vertical="top" wrapText="1"/>
      <protection hidden="1"/>
    </xf>
    <xf numFmtId="49" fontId="10" fillId="5" borderId="4" xfId="11" applyNumberFormat="1" applyFont="1" applyFill="1" applyBorder="1" applyAlignment="1" applyProtection="1">
      <alignment horizontal="left" vertical="top" wrapText="1"/>
      <protection hidden="1"/>
    </xf>
    <xf numFmtId="0" fontId="10" fillId="5" borderId="0" xfId="0" applyFont="1" applyFill="1" applyAlignment="1" applyProtection="1">
      <alignment wrapText="1"/>
      <protection hidden="1"/>
    </xf>
    <xf numFmtId="0" fontId="10" fillId="5" borderId="0" xfId="0" applyFont="1" applyFill="1" applyAlignment="1" applyProtection="1">
      <alignment vertical="top" wrapText="1"/>
      <protection hidden="1"/>
    </xf>
    <xf numFmtId="0" fontId="27" fillId="0" borderId="0" xfId="0" applyFont="1" applyBorder="1" applyProtection="1">
      <protection hidden="1"/>
    </xf>
    <xf numFmtId="0" fontId="35" fillId="5" borderId="0" xfId="0" applyFont="1" applyFill="1" applyBorder="1" applyAlignment="1" applyProtection="1">
      <alignment vertical="top" wrapText="1"/>
      <protection hidden="1"/>
    </xf>
    <xf numFmtId="0" fontId="10" fillId="5" borderId="0" xfId="4" applyFont="1" applyFill="1" applyBorder="1" applyAlignment="1" applyProtection="1">
      <alignment horizontal="left" vertical="top" wrapText="1"/>
      <protection hidden="1"/>
    </xf>
    <xf numFmtId="0" fontId="36" fillId="5" borderId="0" xfId="14" applyFont="1" applyFill="1" applyBorder="1" applyAlignment="1" applyProtection="1">
      <alignment horizontal="left" vertical="top" wrapText="1"/>
      <protection locked="0" hidden="1"/>
    </xf>
    <xf numFmtId="0" fontId="20" fillId="0" borderId="0" xfId="11" applyFont="1" applyFill="1" applyBorder="1" applyAlignment="1" applyProtection="1">
      <alignment horizontal="left" vertical="top"/>
      <protection locked="0" hidden="1"/>
    </xf>
    <xf numFmtId="0" fontId="31" fillId="0" borderId="0" xfId="15" applyFont="1" applyFill="1" applyBorder="1" applyAlignment="1" applyProtection="1">
      <alignment horizontal="left" vertical="top" wrapText="1"/>
      <protection locked="0" hidden="1"/>
    </xf>
    <xf numFmtId="0" fontId="10" fillId="5" borderId="0" xfId="16" applyFont="1" applyFill="1" applyBorder="1" applyAlignment="1" applyProtection="1">
      <alignment vertical="justify" wrapText="1"/>
      <protection hidden="1"/>
    </xf>
    <xf numFmtId="0" fontId="31" fillId="5" borderId="3" xfId="15" applyNumberFormat="1" applyFill="1" applyBorder="1" applyAlignment="1" applyProtection="1">
      <alignment horizontal="left" vertical="top" wrapText="1"/>
      <protection hidden="1"/>
    </xf>
    <xf numFmtId="0" fontId="20" fillId="5" borderId="3" xfId="11" applyNumberFormat="1" applyFont="1" applyFill="1" applyBorder="1" applyAlignment="1" applyProtection="1">
      <alignment horizontal="left" vertical="top" wrapText="1"/>
      <protection hidden="1"/>
    </xf>
    <xf numFmtId="0" fontId="57" fillId="0" borderId="0" xfId="0" applyFont="1" applyAlignment="1" applyProtection="1">
      <alignment vertical="center"/>
      <protection hidden="1"/>
    </xf>
    <xf numFmtId="0" fontId="0" fillId="0" borderId="0" xfId="0" applyAlignment="1" applyProtection="1">
      <alignment vertical="center" wrapText="1"/>
      <protection hidden="1"/>
    </xf>
    <xf numFmtId="0" fontId="0" fillId="3" borderId="0" xfId="0" applyFill="1" applyAlignment="1" applyProtection="1">
      <alignment vertical="center"/>
      <protection hidden="1"/>
    </xf>
    <xf numFmtId="0" fontId="0" fillId="0" borderId="0" xfId="0" applyAlignment="1" applyProtection="1">
      <alignment vertical="top" wrapText="1"/>
      <protection hidden="1"/>
    </xf>
    <xf numFmtId="0" fontId="0" fillId="0" borderId="0" xfId="0" applyFont="1" applyAlignment="1" applyProtection="1">
      <alignment vertical="top" wrapText="1"/>
      <protection hidden="1"/>
    </xf>
    <xf numFmtId="0" fontId="0" fillId="3" borderId="0" xfId="0" applyFont="1" applyFill="1" applyProtection="1">
      <protection hidden="1"/>
    </xf>
    <xf numFmtId="0" fontId="9" fillId="0" borderId="0" xfId="0" applyFont="1" applyAlignment="1" applyProtection="1">
      <alignment vertical="center"/>
      <protection hidden="1"/>
    </xf>
    <xf numFmtId="0" fontId="0" fillId="0" borderId="0" xfId="0" applyAlignment="1" applyProtection="1">
      <alignment horizontal="left" vertical="top" wrapText="1"/>
      <protection hidden="1"/>
    </xf>
    <xf numFmtId="0" fontId="0" fillId="3" borderId="0" xfId="0" applyFill="1" applyAlignment="1" applyProtection="1">
      <alignment horizontal="left" vertical="center"/>
      <protection hidden="1"/>
    </xf>
    <xf numFmtId="0" fontId="0" fillId="3" borderId="0" xfId="0" applyFill="1" applyAlignment="1" applyProtection="1">
      <alignment vertical="top"/>
      <protection hidden="1"/>
    </xf>
    <xf numFmtId="0" fontId="22" fillId="0" borderId="0" xfId="12" applyFont="1" applyBorder="1" applyAlignment="1" applyProtection="1">
      <alignment vertical="center"/>
      <protection hidden="1"/>
    </xf>
    <xf numFmtId="0" fontId="54" fillId="0" borderId="0" xfId="12" applyFont="1" applyBorder="1" applyAlignment="1" applyProtection="1">
      <alignment vertical="center"/>
      <protection hidden="1"/>
    </xf>
    <xf numFmtId="0" fontId="2" fillId="0" borderId="0" xfId="12" applyBorder="1" applyProtection="1">
      <protection hidden="1"/>
    </xf>
    <xf numFmtId="0" fontId="4" fillId="0" borderId="0" xfId="12" applyFont="1" applyBorder="1" applyAlignment="1" applyProtection="1">
      <alignment horizontal="left"/>
      <protection hidden="1"/>
    </xf>
    <xf numFmtId="0" fontId="2" fillId="0" borderId="0" xfId="12" applyProtection="1">
      <protection hidden="1"/>
    </xf>
    <xf numFmtId="0" fontId="20" fillId="0" borderId="0" xfId="12" applyFont="1" applyProtection="1">
      <protection hidden="1"/>
    </xf>
    <xf numFmtId="0" fontId="9" fillId="0" borderId="0" xfId="12" applyFont="1" applyAlignment="1" applyProtection="1">
      <alignment horizontal="right"/>
      <protection hidden="1"/>
    </xf>
    <xf numFmtId="0" fontId="20" fillId="0" borderId="0" xfId="12" applyFont="1" applyAlignment="1" applyProtection="1">
      <alignment horizontal="right"/>
      <protection hidden="1"/>
    </xf>
    <xf numFmtId="0" fontId="43" fillId="0" borderId="0" xfId="12" applyFont="1" applyBorder="1" applyAlignment="1" applyProtection="1">
      <alignment horizontal="left" vertical="center" wrapText="1"/>
      <protection hidden="1"/>
    </xf>
    <xf numFmtId="0" fontId="43" fillId="5" borderId="0" xfId="12" applyFont="1" applyFill="1" applyBorder="1" applyAlignment="1" applyProtection="1">
      <alignment horizontal="center" vertical="center" wrapText="1"/>
      <protection hidden="1"/>
    </xf>
    <xf numFmtId="0" fontId="43" fillId="0" borderId="0" xfId="12" applyFont="1" applyFill="1" applyBorder="1" applyAlignment="1" applyProtection="1">
      <alignment horizontal="center" vertical="center" wrapText="1"/>
      <protection hidden="1"/>
    </xf>
    <xf numFmtId="0" fontId="34" fillId="0" borderId="0" xfId="12" applyFont="1" applyAlignment="1" applyProtection="1">
      <alignment horizontal="center" vertical="center" wrapText="1"/>
      <protection hidden="1"/>
    </xf>
    <xf numFmtId="0" fontId="34" fillId="0" borderId="0" xfId="12" applyFont="1" applyProtection="1">
      <protection hidden="1"/>
    </xf>
    <xf numFmtId="0" fontId="43" fillId="0" borderId="0" xfId="12" applyFont="1" applyFill="1" applyBorder="1" applyAlignment="1" applyProtection="1">
      <alignment horizontal="left" vertical="center" wrapText="1"/>
      <protection hidden="1"/>
    </xf>
    <xf numFmtId="0" fontId="56" fillId="0" borderId="0" xfId="12" applyFont="1" applyFill="1" applyBorder="1" applyAlignment="1" applyProtection="1">
      <alignment horizontal="center" vertical="center" wrapText="1"/>
      <protection hidden="1"/>
    </xf>
    <xf numFmtId="0" fontId="56" fillId="0" borderId="0" xfId="12" applyFont="1" applyFill="1" applyAlignment="1" applyProtection="1">
      <alignment horizontal="center" vertical="center" wrapText="1"/>
      <protection hidden="1"/>
    </xf>
    <xf numFmtId="0" fontId="34" fillId="0" borderId="0" xfId="12" applyFont="1" applyFill="1" applyAlignment="1" applyProtection="1">
      <alignment horizontal="center" vertical="center" wrapText="1"/>
      <protection hidden="1"/>
    </xf>
    <xf numFmtId="0" fontId="56" fillId="0" borderId="0" xfId="12" applyFont="1" applyFill="1" applyAlignment="1" applyProtection="1">
      <alignment horizontal="center" vertical="center"/>
      <protection hidden="1"/>
    </xf>
    <xf numFmtId="0" fontId="34" fillId="0" borderId="0" xfId="12" applyFont="1" applyFill="1" applyProtection="1">
      <protection hidden="1"/>
    </xf>
    <xf numFmtId="0" fontId="43" fillId="0" borderId="0" xfId="12" applyFont="1" applyFill="1" applyBorder="1" applyAlignment="1" applyProtection="1">
      <alignment horizontal="left" vertical="top" wrapText="1"/>
      <protection hidden="1"/>
    </xf>
    <xf numFmtId="0" fontId="43" fillId="0" borderId="0" xfId="12" applyFont="1" applyFill="1" applyBorder="1" applyAlignment="1" applyProtection="1">
      <alignment horizontal="center" vertical="top" wrapText="1"/>
      <protection hidden="1"/>
    </xf>
    <xf numFmtId="0" fontId="43" fillId="0" borderId="0" xfId="12" applyFont="1" applyFill="1" applyAlignment="1" applyProtection="1">
      <alignment horizontal="center" vertical="top" wrapText="1"/>
      <protection hidden="1"/>
    </xf>
    <xf numFmtId="0" fontId="34" fillId="0" borderId="0" xfId="12" applyFont="1" applyFill="1" applyAlignment="1" applyProtection="1">
      <alignment horizontal="center" vertical="top" wrapText="1"/>
      <protection hidden="1"/>
    </xf>
    <xf numFmtId="0" fontId="43" fillId="0" borderId="0" xfId="12" applyFont="1" applyFill="1" applyAlignment="1" applyProtection="1">
      <alignment horizontal="center" vertical="top"/>
      <protection hidden="1"/>
    </xf>
    <xf numFmtId="0" fontId="34" fillId="0" borderId="0" xfId="12" applyFont="1" applyFill="1" applyAlignment="1" applyProtection="1">
      <alignment vertical="top"/>
      <protection hidden="1"/>
    </xf>
    <xf numFmtId="0" fontId="44" fillId="0" borderId="0" xfId="12" applyFont="1" applyFill="1" applyBorder="1" applyAlignment="1" applyProtection="1">
      <alignment horizontal="right" vertical="center" wrapText="1" indent="3"/>
      <protection hidden="1"/>
    </xf>
    <xf numFmtId="0" fontId="44" fillId="0" borderId="0" xfId="12" applyFont="1" applyFill="1" applyBorder="1" applyAlignment="1" applyProtection="1">
      <alignment horizontal="right" vertical="center" wrapText="1"/>
      <protection hidden="1"/>
    </xf>
    <xf numFmtId="0" fontId="46" fillId="0" borderId="0" xfId="12" applyFont="1" applyFill="1" applyBorder="1" applyAlignment="1" applyProtection="1">
      <alignment vertical="center" wrapText="1"/>
      <protection hidden="1"/>
    </xf>
    <xf numFmtId="0" fontId="44" fillId="0" borderId="0" xfId="12" applyFont="1" applyFill="1" applyBorder="1" applyAlignment="1" applyProtection="1">
      <alignment horizontal="right" wrapText="1"/>
      <protection hidden="1"/>
    </xf>
    <xf numFmtId="0" fontId="46" fillId="0" borderId="0" xfId="12" applyFont="1" applyFill="1" applyBorder="1" applyAlignment="1" applyProtection="1">
      <alignment horizontal="left" wrapText="1"/>
      <protection hidden="1"/>
    </xf>
    <xf numFmtId="0" fontId="9" fillId="0" borderId="0" xfId="12" applyFont="1" applyAlignment="1" applyProtection="1">
      <alignment vertical="center"/>
      <protection hidden="1"/>
    </xf>
    <xf numFmtId="0" fontId="9" fillId="4" borderId="0" xfId="12" applyFont="1" applyFill="1" applyAlignment="1" applyProtection="1">
      <alignment vertical="center"/>
      <protection hidden="1"/>
    </xf>
    <xf numFmtId="0" fontId="44" fillId="0" borderId="0" xfId="12" applyFont="1" applyFill="1" applyBorder="1" applyAlignment="1" applyProtection="1">
      <alignment horizontal="center" vertical="center" wrapText="1"/>
      <protection hidden="1"/>
    </xf>
    <xf numFmtId="0" fontId="44" fillId="4" borderId="0" xfId="12" applyFont="1" applyFill="1" applyBorder="1" applyAlignment="1" applyProtection="1">
      <alignment horizontal="right" vertical="center" wrapText="1"/>
      <protection hidden="1"/>
    </xf>
    <xf numFmtId="0" fontId="46" fillId="4" borderId="0" xfId="12" applyFont="1" applyFill="1" applyBorder="1" applyAlignment="1" applyProtection="1">
      <alignment vertical="center" wrapText="1"/>
      <protection hidden="1"/>
    </xf>
    <xf numFmtId="0" fontId="44" fillId="4" borderId="0" xfId="12" applyFont="1" applyFill="1" applyBorder="1" applyAlignment="1" applyProtection="1">
      <alignment horizontal="center" wrapText="1"/>
      <protection hidden="1"/>
    </xf>
    <xf numFmtId="0" fontId="44" fillId="0" borderId="0" xfId="12" applyFont="1" applyProtection="1">
      <protection hidden="1"/>
    </xf>
    <xf numFmtId="164" fontId="33" fillId="0" borderId="0" xfId="12" applyNumberFormat="1" applyFont="1" applyAlignment="1" applyProtection="1">
      <alignment horizontal="right" indent="3"/>
      <protection hidden="1"/>
    </xf>
    <xf numFmtId="164" fontId="33" fillId="0" borderId="0" xfId="12" applyNumberFormat="1" applyFont="1" applyAlignment="1" applyProtection="1">
      <alignment horizontal="right"/>
      <protection hidden="1"/>
    </xf>
    <xf numFmtId="164" fontId="47" fillId="0" borderId="0" xfId="12" applyNumberFormat="1" applyFont="1" applyAlignment="1" applyProtection="1">
      <alignment horizontal="left"/>
      <protection hidden="1"/>
    </xf>
    <xf numFmtId="0" fontId="47" fillId="0" borderId="0" xfId="12" applyFont="1" applyAlignment="1" applyProtection="1">
      <alignment horizontal="left"/>
      <protection hidden="1"/>
    </xf>
    <xf numFmtId="164" fontId="47" fillId="0" borderId="0" xfId="12" applyNumberFormat="1" applyFont="1" applyAlignment="1" applyProtection="1">
      <protection hidden="1"/>
    </xf>
    <xf numFmtId="0" fontId="33" fillId="0" borderId="0" xfId="12" applyFont="1" applyAlignment="1" applyProtection="1">
      <alignment horizontal="right" indent="3"/>
      <protection hidden="1"/>
    </xf>
    <xf numFmtId="164" fontId="47" fillId="4" borderId="0" xfId="12" applyNumberFormat="1" applyFont="1" applyFill="1" applyAlignment="1" applyProtection="1">
      <alignment horizontal="left"/>
      <protection hidden="1"/>
    </xf>
    <xf numFmtId="164" fontId="33" fillId="4" borderId="0" xfId="12" applyNumberFormat="1" applyFont="1" applyFill="1" applyAlignment="1" applyProtection="1">
      <alignment horizontal="center"/>
      <protection hidden="1"/>
    </xf>
    <xf numFmtId="164" fontId="33" fillId="4" borderId="0" xfId="12" applyNumberFormat="1" applyFont="1" applyFill="1" applyAlignment="1" applyProtection="1">
      <alignment horizontal="right"/>
      <protection hidden="1"/>
    </xf>
    <xf numFmtId="0" fontId="33" fillId="0" borderId="0" xfId="12" applyFont="1" applyProtection="1">
      <protection hidden="1"/>
    </xf>
    <xf numFmtId="0" fontId="44" fillId="0" borderId="0" xfId="41" applyFont="1" applyFill="1" applyAlignment="1" applyProtection="1">
      <alignment horizontal="left"/>
      <protection hidden="1"/>
    </xf>
    <xf numFmtId="164" fontId="9" fillId="0" borderId="0" xfId="12" applyNumberFormat="1" applyFont="1" applyAlignment="1" applyProtection="1">
      <alignment horizontal="right" indent="3"/>
      <protection hidden="1"/>
    </xf>
    <xf numFmtId="0" fontId="33" fillId="4" borderId="0" xfId="12" applyFont="1" applyFill="1" applyProtection="1">
      <protection hidden="1"/>
    </xf>
    <xf numFmtId="0" fontId="9" fillId="0" borderId="0" xfId="12" applyFont="1" applyProtection="1">
      <protection hidden="1"/>
    </xf>
    <xf numFmtId="164" fontId="20" fillId="0" borderId="0" xfId="12" applyNumberFormat="1" applyFont="1" applyAlignment="1" applyProtection="1">
      <alignment horizontal="right" indent="3"/>
      <protection hidden="1"/>
    </xf>
    <xf numFmtId="164" fontId="10" fillId="0" borderId="0" xfId="12" applyNumberFormat="1" applyFont="1" applyAlignment="1" applyProtection="1">
      <alignment horizontal="right"/>
      <protection hidden="1"/>
    </xf>
    <xf numFmtId="164" fontId="11" fillId="0" borderId="0" xfId="12" applyNumberFormat="1" applyFont="1" applyAlignment="1" applyProtection="1">
      <alignment horizontal="left"/>
      <protection hidden="1"/>
    </xf>
    <xf numFmtId="164" fontId="10" fillId="0" borderId="0" xfId="12" applyNumberFormat="1" applyFont="1" applyAlignment="1" applyProtection="1">
      <alignment horizontal="right" indent="3"/>
      <protection hidden="1"/>
    </xf>
    <xf numFmtId="0" fontId="11" fillId="0" borderId="0" xfId="12" applyFont="1" applyAlignment="1" applyProtection="1">
      <alignment horizontal="left"/>
      <protection hidden="1"/>
    </xf>
    <xf numFmtId="164" fontId="11" fillId="0" borderId="0" xfId="12" applyNumberFormat="1" applyFont="1" applyAlignment="1" applyProtection="1">
      <protection hidden="1"/>
    </xf>
    <xf numFmtId="0" fontId="10" fillId="0" borderId="0" xfId="12" applyFont="1" applyAlignment="1" applyProtection="1">
      <alignment horizontal="right" indent="3"/>
      <protection hidden="1"/>
    </xf>
    <xf numFmtId="0" fontId="10" fillId="0" borderId="0" xfId="12" applyFont="1" applyProtection="1">
      <protection hidden="1"/>
    </xf>
    <xf numFmtId="0" fontId="10" fillId="4" borderId="0" xfId="12" applyFont="1" applyFill="1" applyProtection="1">
      <protection hidden="1"/>
    </xf>
    <xf numFmtId="164" fontId="10" fillId="4" borderId="0" xfId="12" applyNumberFormat="1" applyFont="1" applyFill="1" applyAlignment="1" applyProtection="1">
      <alignment horizontal="center"/>
      <protection hidden="1"/>
    </xf>
    <xf numFmtId="164" fontId="11" fillId="4" borderId="0" xfId="12" applyNumberFormat="1" applyFont="1" applyFill="1" applyAlignment="1" applyProtection="1">
      <alignment horizontal="left"/>
      <protection hidden="1"/>
    </xf>
    <xf numFmtId="0" fontId="44" fillId="0" borderId="0" xfId="42" applyFont="1" applyFill="1" applyProtection="1">
      <protection hidden="1"/>
    </xf>
    <xf numFmtId="0" fontId="49" fillId="0" borderId="0" xfId="12" applyFont="1" applyProtection="1">
      <protection hidden="1"/>
    </xf>
    <xf numFmtId="0" fontId="20" fillId="0" borderId="3" xfId="12" applyFont="1" applyBorder="1" applyProtection="1">
      <protection hidden="1"/>
    </xf>
    <xf numFmtId="0" fontId="20" fillId="0" borderId="3" xfId="12" applyFont="1" applyBorder="1" applyAlignment="1" applyProtection="1">
      <alignment horizontal="right" indent="3"/>
      <protection hidden="1"/>
    </xf>
    <xf numFmtId="0" fontId="34" fillId="0" borderId="3" xfId="12" applyFont="1" applyBorder="1" applyProtection="1">
      <protection hidden="1"/>
    </xf>
    <xf numFmtId="0" fontId="45" fillId="0" borderId="3" xfId="12" applyFont="1" applyBorder="1" applyAlignment="1" applyProtection="1">
      <alignment horizontal="left"/>
      <protection hidden="1"/>
    </xf>
    <xf numFmtId="0" fontId="50" fillId="0" borderId="3" xfId="12" applyFont="1" applyBorder="1" applyProtection="1">
      <protection hidden="1"/>
    </xf>
    <xf numFmtId="0" fontId="9" fillId="0" borderId="3" xfId="12" applyFont="1" applyBorder="1" applyAlignment="1" applyProtection="1">
      <alignment horizontal="right"/>
      <protection hidden="1"/>
    </xf>
    <xf numFmtId="0" fontId="20" fillId="0" borderId="3" xfId="12" applyFont="1" applyBorder="1" applyAlignment="1" applyProtection="1">
      <alignment horizontal="right"/>
      <protection hidden="1"/>
    </xf>
    <xf numFmtId="0" fontId="20" fillId="4" borderId="3" xfId="12" applyFont="1" applyFill="1" applyBorder="1" applyProtection="1">
      <protection hidden="1"/>
    </xf>
    <xf numFmtId="0" fontId="2" fillId="4" borderId="3" xfId="12" applyFill="1" applyBorder="1" applyProtection="1">
      <protection hidden="1"/>
    </xf>
    <xf numFmtId="0" fontId="51" fillId="0" borderId="0" xfId="12" applyFont="1" applyFill="1" applyBorder="1" applyAlignment="1" applyProtection="1">
      <alignment horizontal="left"/>
      <protection hidden="1"/>
    </xf>
    <xf numFmtId="0" fontId="45" fillId="0" borderId="0" xfId="12" applyFont="1" applyFill="1" applyBorder="1" applyAlignment="1" applyProtection="1">
      <alignment horizontal="left"/>
      <protection hidden="1"/>
    </xf>
    <xf numFmtId="0" fontId="50" fillId="0" borderId="0" xfId="12" applyFont="1" applyProtection="1">
      <protection hidden="1"/>
    </xf>
    <xf numFmtId="0" fontId="20" fillId="4" borderId="0" xfId="12" applyFont="1" applyFill="1" applyProtection="1">
      <protection hidden="1"/>
    </xf>
    <xf numFmtId="0" fontId="2" fillId="4" borderId="0" xfId="12" applyFill="1" applyProtection="1">
      <protection hidden="1"/>
    </xf>
    <xf numFmtId="0" fontId="4" fillId="0" borderId="0" xfId="12" applyFont="1" applyAlignment="1" applyProtection="1">
      <alignment horizontal="left"/>
      <protection hidden="1"/>
    </xf>
    <xf numFmtId="0" fontId="45" fillId="0" borderId="0" xfId="12" applyFont="1" applyAlignment="1" applyProtection="1">
      <alignment horizontal="left"/>
      <protection hidden="1"/>
    </xf>
    <xf numFmtId="0" fontId="52" fillId="0" borderId="0" xfId="12" applyFont="1" applyAlignment="1" applyProtection="1">
      <alignment horizontal="left"/>
      <protection hidden="1"/>
    </xf>
    <xf numFmtId="0" fontId="27" fillId="0" borderId="0" xfId="43" applyFont="1" applyProtection="1">
      <protection hidden="1"/>
    </xf>
    <xf numFmtId="0" fontId="8" fillId="5" borderId="3" xfId="2" applyNumberFormat="1" applyFont="1" applyFill="1" applyBorder="1" applyAlignment="1" applyProtection="1">
      <alignment horizontal="left" vertical="top" wrapText="1"/>
      <protection hidden="1"/>
    </xf>
    <xf numFmtId="0" fontId="35" fillId="0" borderId="0" xfId="0" applyFont="1" applyAlignment="1">
      <alignment horizontal="justify" vertical="top"/>
    </xf>
    <xf numFmtId="0" fontId="8" fillId="0" borderId="0" xfId="2" applyFont="1" applyAlignment="1" applyProtection="1">
      <alignment horizontal="justify" vertical="top"/>
    </xf>
    <xf numFmtId="0" fontId="4" fillId="0" borderId="0" xfId="0" applyFont="1" applyAlignment="1" applyProtection="1">
      <alignment horizontal="left" vertical="top" wrapText="1"/>
      <protection hidden="1"/>
    </xf>
    <xf numFmtId="0" fontId="9" fillId="3" borderId="0" xfId="0" applyFont="1" applyFill="1" applyBorder="1" applyAlignment="1" applyProtection="1">
      <alignment horizontal="left" wrapText="1"/>
      <protection hidden="1"/>
    </xf>
    <xf numFmtId="0" fontId="34" fillId="3" borderId="0" xfId="0" applyFont="1" applyFill="1" applyBorder="1" applyAlignment="1" applyProtection="1">
      <alignment horizontal="left" vertical="top" wrapText="1"/>
      <protection hidden="1"/>
    </xf>
    <xf numFmtId="164" fontId="44" fillId="3" borderId="0" xfId="0" applyNumberFormat="1" applyFont="1" applyFill="1" applyBorder="1" applyAlignment="1" applyProtection="1">
      <alignment horizontal="center" vertical="center"/>
      <protection hidden="1"/>
    </xf>
    <xf numFmtId="0" fontId="34" fillId="0" borderId="0" xfId="0" applyFont="1" applyBorder="1" applyAlignment="1" applyProtection="1">
      <alignment vertical="center"/>
      <protection hidden="1"/>
    </xf>
    <xf numFmtId="0" fontId="54" fillId="3" borderId="0" xfId="10" applyFont="1" applyFill="1" applyAlignment="1" applyProtection="1">
      <alignment horizontal="left" vertical="top" wrapText="1"/>
      <protection hidden="1"/>
    </xf>
    <xf numFmtId="0" fontId="20" fillId="5" borderId="2" xfId="11" applyFont="1" applyFill="1" applyBorder="1" applyAlignment="1" applyProtection="1">
      <alignment horizontal="left" vertical="top"/>
      <protection locked="0" hidden="1"/>
    </xf>
    <xf numFmtId="0" fontId="20" fillId="5" borderId="0" xfId="11" applyFont="1" applyFill="1" applyBorder="1" applyAlignment="1" applyProtection="1">
      <alignment horizontal="left" vertical="top"/>
      <protection locked="0" hidden="1"/>
    </xf>
    <xf numFmtId="0" fontId="20" fillId="5" borderId="3" xfId="11" applyFont="1" applyFill="1" applyBorder="1" applyAlignment="1" applyProtection="1">
      <alignment horizontal="left" vertical="top"/>
      <protection locked="0" hidden="1"/>
    </xf>
    <xf numFmtId="0" fontId="43" fillId="0" borderId="0" xfId="12" applyFont="1" applyFill="1" applyAlignment="1" applyProtection="1">
      <alignment horizontal="center" vertical="top" wrapText="1"/>
      <protection hidden="1"/>
    </xf>
    <xf numFmtId="0" fontId="56" fillId="5" borderId="0" xfId="12" applyFont="1" applyFill="1" applyBorder="1" applyAlignment="1" applyProtection="1">
      <alignment horizontal="center" vertical="center" wrapText="1"/>
      <protection hidden="1"/>
    </xf>
    <xf numFmtId="0" fontId="56" fillId="5" borderId="0" xfId="12" applyFont="1" applyFill="1" applyAlignment="1" applyProtection="1">
      <alignment horizontal="center" vertical="center" wrapText="1"/>
      <protection hidden="1"/>
    </xf>
    <xf numFmtId="0" fontId="56" fillId="5" borderId="0" xfId="12" applyFont="1" applyFill="1" applyAlignment="1" applyProtection="1">
      <alignment horizontal="center" vertical="center"/>
      <protection hidden="1"/>
    </xf>
    <xf numFmtId="0" fontId="43" fillId="0" borderId="0" xfId="12" applyFont="1" applyFill="1" applyBorder="1" applyAlignment="1" applyProtection="1">
      <alignment horizontal="center" vertical="top" wrapText="1"/>
      <protection hidden="1"/>
    </xf>
    <xf numFmtId="0" fontId="7" fillId="0" borderId="0" xfId="0" applyFont="1" applyAlignment="1"/>
    <xf numFmtId="0" fontId="0" fillId="0" borderId="0" xfId="0" applyAlignment="1">
      <alignment horizontal="center"/>
    </xf>
    <xf numFmtId="0" fontId="0" fillId="0" borderId="0" xfId="0" applyAlignment="1"/>
    <xf numFmtId="164" fontId="0" fillId="6" borderId="0" xfId="0" applyNumberFormat="1" applyFill="1" applyAlignment="1">
      <alignment horizontal="center"/>
    </xf>
    <xf numFmtId="164" fontId="0" fillId="0" borderId="0" xfId="0" applyNumberFormat="1" applyAlignment="1">
      <alignment wrapText="1"/>
    </xf>
    <xf numFmtId="164" fontId="0" fillId="0" borderId="0" xfId="0" applyNumberFormat="1" applyAlignment="1"/>
    <xf numFmtId="164" fontId="0" fillId="8" borderId="0" xfId="0" applyNumberFormat="1" applyFill="1" applyAlignment="1">
      <alignment horizontal="center" wrapText="1"/>
    </xf>
  </cellXfs>
  <cellStyles count="335">
    <cellStyle name="Comma 2" xfId="19" xr:uid="{00000000-0005-0000-0000-000000000000}"/>
    <cellStyle name="Comma 2 2" xfId="44" xr:uid="{00000000-0005-0000-0000-000001000000}"/>
    <cellStyle name="Data_Total" xfId="20" xr:uid="{00000000-0005-0000-0000-000002000000}"/>
    <cellStyle name="Headings" xfId="8" xr:uid="{00000000-0005-0000-0000-000003000000}"/>
    <cellStyle name="Headings 2" xfId="21" xr:uid="{00000000-0005-0000-0000-000004000000}"/>
    <cellStyle name="Headings 2 2" xfId="22" xr:uid="{00000000-0005-0000-0000-000005000000}"/>
    <cellStyle name="Headings 2 3" xfId="45" xr:uid="{00000000-0005-0000-0000-000006000000}"/>
    <cellStyle name="Headings 3" xfId="46" xr:uid="{00000000-0005-0000-0000-000007000000}"/>
    <cellStyle name="Hyperlink" xfId="2" builtinId="8"/>
    <cellStyle name="Hyperlink 2" xfId="5" xr:uid="{00000000-0005-0000-0000-000009000000}"/>
    <cellStyle name="Hyperlink 2 10" xfId="47" xr:uid="{00000000-0005-0000-0000-00000A000000}"/>
    <cellStyle name="Hyperlink 2 100" xfId="48" xr:uid="{00000000-0005-0000-0000-00000B000000}"/>
    <cellStyle name="Hyperlink 2 101" xfId="49" xr:uid="{00000000-0005-0000-0000-00000C000000}"/>
    <cellStyle name="Hyperlink 2 102" xfId="50" xr:uid="{00000000-0005-0000-0000-00000D000000}"/>
    <cellStyle name="Hyperlink 2 103" xfId="51" xr:uid="{00000000-0005-0000-0000-00000E000000}"/>
    <cellStyle name="Hyperlink 2 104" xfId="52" xr:uid="{00000000-0005-0000-0000-00000F000000}"/>
    <cellStyle name="Hyperlink 2 105" xfId="53" xr:uid="{00000000-0005-0000-0000-000010000000}"/>
    <cellStyle name="Hyperlink 2 106" xfId="54" xr:uid="{00000000-0005-0000-0000-000011000000}"/>
    <cellStyle name="Hyperlink 2 107" xfId="55" xr:uid="{00000000-0005-0000-0000-000012000000}"/>
    <cellStyle name="Hyperlink 2 108" xfId="56" xr:uid="{00000000-0005-0000-0000-000013000000}"/>
    <cellStyle name="Hyperlink 2 109" xfId="57" xr:uid="{00000000-0005-0000-0000-000014000000}"/>
    <cellStyle name="Hyperlink 2 11" xfId="58" xr:uid="{00000000-0005-0000-0000-000015000000}"/>
    <cellStyle name="Hyperlink 2 110" xfId="59" xr:uid="{00000000-0005-0000-0000-000016000000}"/>
    <cellStyle name="Hyperlink 2 111" xfId="60" xr:uid="{00000000-0005-0000-0000-000017000000}"/>
    <cellStyle name="Hyperlink 2 112" xfId="61" xr:uid="{00000000-0005-0000-0000-000018000000}"/>
    <cellStyle name="Hyperlink 2 113" xfId="62" xr:uid="{00000000-0005-0000-0000-000019000000}"/>
    <cellStyle name="Hyperlink 2 114" xfId="63" xr:uid="{00000000-0005-0000-0000-00001A000000}"/>
    <cellStyle name="Hyperlink 2 115" xfId="64" xr:uid="{00000000-0005-0000-0000-00001B000000}"/>
    <cellStyle name="Hyperlink 2 116" xfId="65" xr:uid="{00000000-0005-0000-0000-00001C000000}"/>
    <cellStyle name="Hyperlink 2 117" xfId="66" xr:uid="{00000000-0005-0000-0000-00001D000000}"/>
    <cellStyle name="Hyperlink 2 118" xfId="67" xr:uid="{00000000-0005-0000-0000-00001E000000}"/>
    <cellStyle name="Hyperlink 2 119" xfId="68" xr:uid="{00000000-0005-0000-0000-00001F000000}"/>
    <cellStyle name="Hyperlink 2 12" xfId="69" xr:uid="{00000000-0005-0000-0000-000020000000}"/>
    <cellStyle name="Hyperlink 2 120" xfId="70" xr:uid="{00000000-0005-0000-0000-000021000000}"/>
    <cellStyle name="Hyperlink 2 121" xfId="71" xr:uid="{00000000-0005-0000-0000-000022000000}"/>
    <cellStyle name="Hyperlink 2 122" xfId="72" xr:uid="{00000000-0005-0000-0000-000023000000}"/>
    <cellStyle name="Hyperlink 2 123" xfId="73" xr:uid="{00000000-0005-0000-0000-000024000000}"/>
    <cellStyle name="Hyperlink 2 124" xfId="74" xr:uid="{00000000-0005-0000-0000-000025000000}"/>
    <cellStyle name="Hyperlink 2 125" xfId="75" xr:uid="{00000000-0005-0000-0000-000026000000}"/>
    <cellStyle name="Hyperlink 2 126" xfId="76" xr:uid="{00000000-0005-0000-0000-000027000000}"/>
    <cellStyle name="Hyperlink 2 127" xfId="77" xr:uid="{00000000-0005-0000-0000-000028000000}"/>
    <cellStyle name="Hyperlink 2 128" xfId="78" xr:uid="{00000000-0005-0000-0000-000029000000}"/>
    <cellStyle name="Hyperlink 2 129" xfId="79" xr:uid="{00000000-0005-0000-0000-00002A000000}"/>
    <cellStyle name="Hyperlink 2 13" xfId="80" xr:uid="{00000000-0005-0000-0000-00002B000000}"/>
    <cellStyle name="Hyperlink 2 130" xfId="81" xr:uid="{00000000-0005-0000-0000-00002C000000}"/>
    <cellStyle name="Hyperlink 2 131" xfId="82" xr:uid="{00000000-0005-0000-0000-00002D000000}"/>
    <cellStyle name="Hyperlink 2 132" xfId="83" xr:uid="{00000000-0005-0000-0000-00002E000000}"/>
    <cellStyle name="Hyperlink 2 133" xfId="84" xr:uid="{00000000-0005-0000-0000-00002F000000}"/>
    <cellStyle name="Hyperlink 2 134" xfId="85" xr:uid="{00000000-0005-0000-0000-000030000000}"/>
    <cellStyle name="Hyperlink 2 135" xfId="86" xr:uid="{00000000-0005-0000-0000-000031000000}"/>
    <cellStyle name="Hyperlink 2 136" xfId="87" xr:uid="{00000000-0005-0000-0000-000032000000}"/>
    <cellStyle name="Hyperlink 2 137" xfId="88" xr:uid="{00000000-0005-0000-0000-000033000000}"/>
    <cellStyle name="Hyperlink 2 138" xfId="89" xr:uid="{00000000-0005-0000-0000-000034000000}"/>
    <cellStyle name="Hyperlink 2 139" xfId="90" xr:uid="{00000000-0005-0000-0000-000035000000}"/>
    <cellStyle name="Hyperlink 2 14" xfId="91" xr:uid="{00000000-0005-0000-0000-000036000000}"/>
    <cellStyle name="Hyperlink 2 140" xfId="92" xr:uid="{00000000-0005-0000-0000-000037000000}"/>
    <cellStyle name="Hyperlink 2 141" xfId="93" xr:uid="{00000000-0005-0000-0000-000038000000}"/>
    <cellStyle name="Hyperlink 2 142" xfId="94" xr:uid="{00000000-0005-0000-0000-000039000000}"/>
    <cellStyle name="Hyperlink 2 143" xfId="95" xr:uid="{00000000-0005-0000-0000-00003A000000}"/>
    <cellStyle name="Hyperlink 2 144" xfId="96" xr:uid="{00000000-0005-0000-0000-00003B000000}"/>
    <cellStyle name="Hyperlink 2 145" xfId="97" xr:uid="{00000000-0005-0000-0000-00003C000000}"/>
    <cellStyle name="Hyperlink 2 146" xfId="98" xr:uid="{00000000-0005-0000-0000-00003D000000}"/>
    <cellStyle name="Hyperlink 2 147" xfId="99" xr:uid="{00000000-0005-0000-0000-00003E000000}"/>
    <cellStyle name="Hyperlink 2 148" xfId="100" xr:uid="{00000000-0005-0000-0000-00003F000000}"/>
    <cellStyle name="Hyperlink 2 149" xfId="334" xr:uid="{00000000-0005-0000-0000-000040000000}"/>
    <cellStyle name="Hyperlink 2 149 2" xfId="14" xr:uid="{00000000-0005-0000-0000-000041000000}"/>
    <cellStyle name="Hyperlink 2 15" xfId="101" xr:uid="{00000000-0005-0000-0000-000042000000}"/>
    <cellStyle name="Hyperlink 2 16" xfId="102" xr:uid="{00000000-0005-0000-0000-000043000000}"/>
    <cellStyle name="Hyperlink 2 17" xfId="103" xr:uid="{00000000-0005-0000-0000-000044000000}"/>
    <cellStyle name="Hyperlink 2 18" xfId="104" xr:uid="{00000000-0005-0000-0000-000045000000}"/>
    <cellStyle name="Hyperlink 2 19" xfId="105" xr:uid="{00000000-0005-0000-0000-000046000000}"/>
    <cellStyle name="Hyperlink 2 2" xfId="23" xr:uid="{00000000-0005-0000-0000-000047000000}"/>
    <cellStyle name="Hyperlink 2 20" xfId="106" xr:uid="{00000000-0005-0000-0000-000048000000}"/>
    <cellStyle name="Hyperlink 2 21" xfId="107" xr:uid="{00000000-0005-0000-0000-000049000000}"/>
    <cellStyle name="Hyperlink 2 22" xfId="108" xr:uid="{00000000-0005-0000-0000-00004A000000}"/>
    <cellStyle name="Hyperlink 2 23" xfId="109" xr:uid="{00000000-0005-0000-0000-00004B000000}"/>
    <cellStyle name="Hyperlink 2 24" xfId="110" xr:uid="{00000000-0005-0000-0000-00004C000000}"/>
    <cellStyle name="Hyperlink 2 25" xfId="111" xr:uid="{00000000-0005-0000-0000-00004D000000}"/>
    <cellStyle name="Hyperlink 2 26" xfId="112" xr:uid="{00000000-0005-0000-0000-00004E000000}"/>
    <cellStyle name="Hyperlink 2 27" xfId="113" xr:uid="{00000000-0005-0000-0000-00004F000000}"/>
    <cellStyle name="Hyperlink 2 28" xfId="114" xr:uid="{00000000-0005-0000-0000-000050000000}"/>
    <cellStyle name="Hyperlink 2 29" xfId="115" xr:uid="{00000000-0005-0000-0000-000051000000}"/>
    <cellStyle name="Hyperlink 2 3" xfId="116" xr:uid="{00000000-0005-0000-0000-000052000000}"/>
    <cellStyle name="Hyperlink 2 30" xfId="117" xr:uid="{00000000-0005-0000-0000-000053000000}"/>
    <cellStyle name="Hyperlink 2 31" xfId="118" xr:uid="{00000000-0005-0000-0000-000054000000}"/>
    <cellStyle name="Hyperlink 2 32" xfId="119" xr:uid="{00000000-0005-0000-0000-000055000000}"/>
    <cellStyle name="Hyperlink 2 33" xfId="120" xr:uid="{00000000-0005-0000-0000-000056000000}"/>
    <cellStyle name="Hyperlink 2 34" xfId="121" xr:uid="{00000000-0005-0000-0000-000057000000}"/>
    <cellStyle name="Hyperlink 2 35" xfId="122" xr:uid="{00000000-0005-0000-0000-000058000000}"/>
    <cellStyle name="Hyperlink 2 36" xfId="123" xr:uid="{00000000-0005-0000-0000-000059000000}"/>
    <cellStyle name="Hyperlink 2 37" xfId="124" xr:uid="{00000000-0005-0000-0000-00005A000000}"/>
    <cellStyle name="Hyperlink 2 38" xfId="125" xr:uid="{00000000-0005-0000-0000-00005B000000}"/>
    <cellStyle name="Hyperlink 2 39" xfId="126" xr:uid="{00000000-0005-0000-0000-00005C000000}"/>
    <cellStyle name="Hyperlink 2 4" xfId="127" xr:uid="{00000000-0005-0000-0000-00005D000000}"/>
    <cellStyle name="Hyperlink 2 40" xfId="128" xr:uid="{00000000-0005-0000-0000-00005E000000}"/>
    <cellStyle name="Hyperlink 2 41" xfId="129" xr:uid="{00000000-0005-0000-0000-00005F000000}"/>
    <cellStyle name="Hyperlink 2 42" xfId="130" xr:uid="{00000000-0005-0000-0000-000060000000}"/>
    <cellStyle name="Hyperlink 2 43" xfId="131" xr:uid="{00000000-0005-0000-0000-000061000000}"/>
    <cellStyle name="Hyperlink 2 44" xfId="132" xr:uid="{00000000-0005-0000-0000-000062000000}"/>
    <cellStyle name="Hyperlink 2 45" xfId="133" xr:uid="{00000000-0005-0000-0000-000063000000}"/>
    <cellStyle name="Hyperlink 2 46" xfId="134" xr:uid="{00000000-0005-0000-0000-000064000000}"/>
    <cellStyle name="Hyperlink 2 47" xfId="135" xr:uid="{00000000-0005-0000-0000-000065000000}"/>
    <cellStyle name="Hyperlink 2 48" xfId="136" xr:uid="{00000000-0005-0000-0000-000066000000}"/>
    <cellStyle name="Hyperlink 2 49" xfId="137" xr:uid="{00000000-0005-0000-0000-000067000000}"/>
    <cellStyle name="Hyperlink 2 5" xfId="138" xr:uid="{00000000-0005-0000-0000-000068000000}"/>
    <cellStyle name="Hyperlink 2 50" xfId="139" xr:uid="{00000000-0005-0000-0000-000069000000}"/>
    <cellStyle name="Hyperlink 2 51" xfId="140" xr:uid="{00000000-0005-0000-0000-00006A000000}"/>
    <cellStyle name="Hyperlink 2 52" xfId="141" xr:uid="{00000000-0005-0000-0000-00006B000000}"/>
    <cellStyle name="Hyperlink 2 53" xfId="142" xr:uid="{00000000-0005-0000-0000-00006C000000}"/>
    <cellStyle name="Hyperlink 2 54" xfId="143" xr:uid="{00000000-0005-0000-0000-00006D000000}"/>
    <cellStyle name="Hyperlink 2 55" xfId="144" xr:uid="{00000000-0005-0000-0000-00006E000000}"/>
    <cellStyle name="Hyperlink 2 56" xfId="145" xr:uid="{00000000-0005-0000-0000-00006F000000}"/>
    <cellStyle name="Hyperlink 2 57" xfId="146" xr:uid="{00000000-0005-0000-0000-000070000000}"/>
    <cellStyle name="Hyperlink 2 58" xfId="147" xr:uid="{00000000-0005-0000-0000-000071000000}"/>
    <cellStyle name="Hyperlink 2 59" xfId="148" xr:uid="{00000000-0005-0000-0000-000072000000}"/>
    <cellStyle name="Hyperlink 2 6" xfId="149" xr:uid="{00000000-0005-0000-0000-000073000000}"/>
    <cellStyle name="Hyperlink 2 60" xfId="150" xr:uid="{00000000-0005-0000-0000-000074000000}"/>
    <cellStyle name="Hyperlink 2 61" xfId="151" xr:uid="{00000000-0005-0000-0000-000075000000}"/>
    <cellStyle name="Hyperlink 2 62" xfId="152" xr:uid="{00000000-0005-0000-0000-000076000000}"/>
    <cellStyle name="Hyperlink 2 63" xfId="153" xr:uid="{00000000-0005-0000-0000-000077000000}"/>
    <cellStyle name="Hyperlink 2 64" xfId="154" xr:uid="{00000000-0005-0000-0000-000078000000}"/>
    <cellStyle name="Hyperlink 2 65" xfId="155" xr:uid="{00000000-0005-0000-0000-000079000000}"/>
    <cellStyle name="Hyperlink 2 66" xfId="156" xr:uid="{00000000-0005-0000-0000-00007A000000}"/>
    <cellStyle name="Hyperlink 2 67" xfId="157" xr:uid="{00000000-0005-0000-0000-00007B000000}"/>
    <cellStyle name="Hyperlink 2 68" xfId="158" xr:uid="{00000000-0005-0000-0000-00007C000000}"/>
    <cellStyle name="Hyperlink 2 69" xfId="159" xr:uid="{00000000-0005-0000-0000-00007D000000}"/>
    <cellStyle name="Hyperlink 2 7" xfId="160" xr:uid="{00000000-0005-0000-0000-00007E000000}"/>
    <cellStyle name="Hyperlink 2 70" xfId="161" xr:uid="{00000000-0005-0000-0000-00007F000000}"/>
    <cellStyle name="Hyperlink 2 71" xfId="162" xr:uid="{00000000-0005-0000-0000-000080000000}"/>
    <cellStyle name="Hyperlink 2 72" xfId="163" xr:uid="{00000000-0005-0000-0000-000081000000}"/>
    <cellStyle name="Hyperlink 2 73" xfId="164" xr:uid="{00000000-0005-0000-0000-000082000000}"/>
    <cellStyle name="Hyperlink 2 74" xfId="165" xr:uid="{00000000-0005-0000-0000-000083000000}"/>
    <cellStyle name="Hyperlink 2 75" xfId="166" xr:uid="{00000000-0005-0000-0000-000084000000}"/>
    <cellStyle name="Hyperlink 2 76" xfId="167" xr:uid="{00000000-0005-0000-0000-000085000000}"/>
    <cellStyle name="Hyperlink 2 77" xfId="168" xr:uid="{00000000-0005-0000-0000-000086000000}"/>
    <cellStyle name="Hyperlink 2 78" xfId="169" xr:uid="{00000000-0005-0000-0000-000087000000}"/>
    <cellStyle name="Hyperlink 2 79" xfId="170" xr:uid="{00000000-0005-0000-0000-000088000000}"/>
    <cellStyle name="Hyperlink 2 8" xfId="171" xr:uid="{00000000-0005-0000-0000-000089000000}"/>
    <cellStyle name="Hyperlink 2 80" xfId="172" xr:uid="{00000000-0005-0000-0000-00008A000000}"/>
    <cellStyle name="Hyperlink 2 81" xfId="173" xr:uid="{00000000-0005-0000-0000-00008B000000}"/>
    <cellStyle name="Hyperlink 2 82" xfId="174" xr:uid="{00000000-0005-0000-0000-00008C000000}"/>
    <cellStyle name="Hyperlink 2 83" xfId="175" xr:uid="{00000000-0005-0000-0000-00008D000000}"/>
    <cellStyle name="Hyperlink 2 84" xfId="176" xr:uid="{00000000-0005-0000-0000-00008E000000}"/>
    <cellStyle name="Hyperlink 2 85" xfId="177" xr:uid="{00000000-0005-0000-0000-00008F000000}"/>
    <cellStyle name="Hyperlink 2 86" xfId="178" xr:uid="{00000000-0005-0000-0000-000090000000}"/>
    <cellStyle name="Hyperlink 2 87" xfId="179" xr:uid="{00000000-0005-0000-0000-000091000000}"/>
    <cellStyle name="Hyperlink 2 88" xfId="180" xr:uid="{00000000-0005-0000-0000-000092000000}"/>
    <cellStyle name="Hyperlink 2 89" xfId="181" xr:uid="{00000000-0005-0000-0000-000093000000}"/>
    <cellStyle name="Hyperlink 2 9" xfId="182" xr:uid="{00000000-0005-0000-0000-000094000000}"/>
    <cellStyle name="Hyperlink 2 90" xfId="183" xr:uid="{00000000-0005-0000-0000-000095000000}"/>
    <cellStyle name="Hyperlink 2 91" xfId="184" xr:uid="{00000000-0005-0000-0000-000096000000}"/>
    <cellStyle name="Hyperlink 2 92" xfId="185" xr:uid="{00000000-0005-0000-0000-000097000000}"/>
    <cellStyle name="Hyperlink 2 93" xfId="186" xr:uid="{00000000-0005-0000-0000-000098000000}"/>
    <cellStyle name="Hyperlink 2 94" xfId="187" xr:uid="{00000000-0005-0000-0000-000099000000}"/>
    <cellStyle name="Hyperlink 2 95" xfId="188" xr:uid="{00000000-0005-0000-0000-00009A000000}"/>
    <cellStyle name="Hyperlink 2 96" xfId="189" xr:uid="{00000000-0005-0000-0000-00009B000000}"/>
    <cellStyle name="Hyperlink 2 97" xfId="190" xr:uid="{00000000-0005-0000-0000-00009C000000}"/>
    <cellStyle name="Hyperlink 2 98" xfId="191" xr:uid="{00000000-0005-0000-0000-00009D000000}"/>
    <cellStyle name="Hyperlink 2 99" xfId="192" xr:uid="{00000000-0005-0000-0000-00009E000000}"/>
    <cellStyle name="Hyperlink 3" xfId="15" xr:uid="{00000000-0005-0000-0000-00009F000000}"/>
    <cellStyle name="Hyperlink 3 10" xfId="193" xr:uid="{00000000-0005-0000-0000-0000A0000000}"/>
    <cellStyle name="Hyperlink 3 11" xfId="194" xr:uid="{00000000-0005-0000-0000-0000A1000000}"/>
    <cellStyle name="Hyperlink 3 12" xfId="195" xr:uid="{00000000-0005-0000-0000-0000A2000000}"/>
    <cellStyle name="Hyperlink 3 13" xfId="196" xr:uid="{00000000-0005-0000-0000-0000A3000000}"/>
    <cellStyle name="Hyperlink 3 14" xfId="197" xr:uid="{00000000-0005-0000-0000-0000A4000000}"/>
    <cellStyle name="Hyperlink 3 15" xfId="198" xr:uid="{00000000-0005-0000-0000-0000A5000000}"/>
    <cellStyle name="Hyperlink 3 16" xfId="199" xr:uid="{00000000-0005-0000-0000-0000A6000000}"/>
    <cellStyle name="Hyperlink 3 17" xfId="200" xr:uid="{00000000-0005-0000-0000-0000A7000000}"/>
    <cellStyle name="Hyperlink 3 18" xfId="201" xr:uid="{00000000-0005-0000-0000-0000A8000000}"/>
    <cellStyle name="Hyperlink 3 19" xfId="202" xr:uid="{00000000-0005-0000-0000-0000A9000000}"/>
    <cellStyle name="Hyperlink 3 2" xfId="16" xr:uid="{00000000-0005-0000-0000-0000AA000000}"/>
    <cellStyle name="Hyperlink 3 20" xfId="203" xr:uid="{00000000-0005-0000-0000-0000AB000000}"/>
    <cellStyle name="Hyperlink 3 21" xfId="204" xr:uid="{00000000-0005-0000-0000-0000AC000000}"/>
    <cellStyle name="Hyperlink 3 22" xfId="205" xr:uid="{00000000-0005-0000-0000-0000AD000000}"/>
    <cellStyle name="Hyperlink 3 23" xfId="206" xr:uid="{00000000-0005-0000-0000-0000AE000000}"/>
    <cellStyle name="Hyperlink 3 24" xfId="207" xr:uid="{00000000-0005-0000-0000-0000AF000000}"/>
    <cellStyle name="Hyperlink 3 25" xfId="208" xr:uid="{00000000-0005-0000-0000-0000B0000000}"/>
    <cellStyle name="Hyperlink 3 26" xfId="209" xr:uid="{00000000-0005-0000-0000-0000B1000000}"/>
    <cellStyle name="Hyperlink 3 27" xfId="210" xr:uid="{00000000-0005-0000-0000-0000B2000000}"/>
    <cellStyle name="Hyperlink 3 28" xfId="211" xr:uid="{00000000-0005-0000-0000-0000B3000000}"/>
    <cellStyle name="Hyperlink 3 29" xfId="212" xr:uid="{00000000-0005-0000-0000-0000B4000000}"/>
    <cellStyle name="Hyperlink 3 3" xfId="24" xr:uid="{00000000-0005-0000-0000-0000B5000000}"/>
    <cellStyle name="Hyperlink 3 30" xfId="213" xr:uid="{00000000-0005-0000-0000-0000B6000000}"/>
    <cellStyle name="Hyperlink 3 31" xfId="214" xr:uid="{00000000-0005-0000-0000-0000B7000000}"/>
    <cellStyle name="Hyperlink 3 32" xfId="215" xr:uid="{00000000-0005-0000-0000-0000B8000000}"/>
    <cellStyle name="Hyperlink 3 33" xfId="216" xr:uid="{00000000-0005-0000-0000-0000B9000000}"/>
    <cellStyle name="Hyperlink 3 34" xfId="217" xr:uid="{00000000-0005-0000-0000-0000BA000000}"/>
    <cellStyle name="Hyperlink 3 35" xfId="218" xr:uid="{00000000-0005-0000-0000-0000BB000000}"/>
    <cellStyle name="Hyperlink 3 36" xfId="219" xr:uid="{00000000-0005-0000-0000-0000BC000000}"/>
    <cellStyle name="Hyperlink 3 37" xfId="220" xr:uid="{00000000-0005-0000-0000-0000BD000000}"/>
    <cellStyle name="Hyperlink 3 38" xfId="221" xr:uid="{00000000-0005-0000-0000-0000BE000000}"/>
    <cellStyle name="Hyperlink 3 39" xfId="222" xr:uid="{00000000-0005-0000-0000-0000BF000000}"/>
    <cellStyle name="Hyperlink 3 4" xfId="223" xr:uid="{00000000-0005-0000-0000-0000C0000000}"/>
    <cellStyle name="Hyperlink 3 40" xfId="224" xr:uid="{00000000-0005-0000-0000-0000C1000000}"/>
    <cellStyle name="Hyperlink 3 41" xfId="225" xr:uid="{00000000-0005-0000-0000-0000C2000000}"/>
    <cellStyle name="Hyperlink 3 42" xfId="226" xr:uid="{00000000-0005-0000-0000-0000C3000000}"/>
    <cellStyle name="Hyperlink 3 43" xfId="227" xr:uid="{00000000-0005-0000-0000-0000C4000000}"/>
    <cellStyle name="Hyperlink 3 44" xfId="228" xr:uid="{00000000-0005-0000-0000-0000C5000000}"/>
    <cellStyle name="Hyperlink 3 45" xfId="229" xr:uid="{00000000-0005-0000-0000-0000C6000000}"/>
    <cellStyle name="Hyperlink 3 46" xfId="230" xr:uid="{00000000-0005-0000-0000-0000C7000000}"/>
    <cellStyle name="Hyperlink 3 47" xfId="231" xr:uid="{00000000-0005-0000-0000-0000C8000000}"/>
    <cellStyle name="Hyperlink 3 48" xfId="232" xr:uid="{00000000-0005-0000-0000-0000C9000000}"/>
    <cellStyle name="Hyperlink 3 49" xfId="233" xr:uid="{00000000-0005-0000-0000-0000CA000000}"/>
    <cellStyle name="Hyperlink 3 5" xfId="234" xr:uid="{00000000-0005-0000-0000-0000CB000000}"/>
    <cellStyle name="Hyperlink 3 50" xfId="235" xr:uid="{00000000-0005-0000-0000-0000CC000000}"/>
    <cellStyle name="Hyperlink 3 51" xfId="236" xr:uid="{00000000-0005-0000-0000-0000CD000000}"/>
    <cellStyle name="Hyperlink 3 52" xfId="237" xr:uid="{00000000-0005-0000-0000-0000CE000000}"/>
    <cellStyle name="Hyperlink 3 53" xfId="238" xr:uid="{00000000-0005-0000-0000-0000CF000000}"/>
    <cellStyle name="Hyperlink 3 54" xfId="239" xr:uid="{00000000-0005-0000-0000-0000D0000000}"/>
    <cellStyle name="Hyperlink 3 55" xfId="240" xr:uid="{00000000-0005-0000-0000-0000D1000000}"/>
    <cellStyle name="Hyperlink 3 56" xfId="241" xr:uid="{00000000-0005-0000-0000-0000D2000000}"/>
    <cellStyle name="Hyperlink 3 57" xfId="242" xr:uid="{00000000-0005-0000-0000-0000D3000000}"/>
    <cellStyle name="Hyperlink 3 58" xfId="243" xr:uid="{00000000-0005-0000-0000-0000D4000000}"/>
    <cellStyle name="Hyperlink 3 59" xfId="244" xr:uid="{00000000-0005-0000-0000-0000D5000000}"/>
    <cellStyle name="Hyperlink 3 6" xfId="245" xr:uid="{00000000-0005-0000-0000-0000D6000000}"/>
    <cellStyle name="Hyperlink 3 60" xfId="246" xr:uid="{00000000-0005-0000-0000-0000D7000000}"/>
    <cellStyle name="Hyperlink 3 61" xfId="247" xr:uid="{00000000-0005-0000-0000-0000D8000000}"/>
    <cellStyle name="Hyperlink 3 62" xfId="248" xr:uid="{00000000-0005-0000-0000-0000D9000000}"/>
    <cellStyle name="Hyperlink 3 63" xfId="249" xr:uid="{00000000-0005-0000-0000-0000DA000000}"/>
    <cellStyle name="Hyperlink 3 64" xfId="250" xr:uid="{00000000-0005-0000-0000-0000DB000000}"/>
    <cellStyle name="Hyperlink 3 7" xfId="251" xr:uid="{00000000-0005-0000-0000-0000DC000000}"/>
    <cellStyle name="Hyperlink 3 8" xfId="252" xr:uid="{00000000-0005-0000-0000-0000DD000000}"/>
    <cellStyle name="Hyperlink 3 9" xfId="253" xr:uid="{00000000-0005-0000-0000-0000DE000000}"/>
    <cellStyle name="Hyperlink 4" xfId="25" xr:uid="{00000000-0005-0000-0000-0000DF000000}"/>
    <cellStyle name="Hyperlink 5" xfId="254" xr:uid="{00000000-0005-0000-0000-0000E0000000}"/>
    <cellStyle name="Normal" xfId="0" builtinId="0"/>
    <cellStyle name="Normal 10" xfId="41" xr:uid="{00000000-0005-0000-0000-0000E2000000}"/>
    <cellStyle name="Normal 10 2" xfId="255" xr:uid="{00000000-0005-0000-0000-0000E3000000}"/>
    <cellStyle name="Normal 11" xfId="256" xr:uid="{00000000-0005-0000-0000-0000E4000000}"/>
    <cellStyle name="Normal 12" xfId="257" xr:uid="{00000000-0005-0000-0000-0000E5000000}"/>
    <cellStyle name="Normal 13" xfId="332" xr:uid="{00000000-0005-0000-0000-0000E6000000}"/>
    <cellStyle name="Normal 18" xfId="12" xr:uid="{00000000-0005-0000-0000-0000E7000000}"/>
    <cellStyle name="Normal 18 2" xfId="258" xr:uid="{00000000-0005-0000-0000-0000E8000000}"/>
    <cellStyle name="Normal 19" xfId="11" xr:uid="{00000000-0005-0000-0000-0000E9000000}"/>
    <cellStyle name="Normal 2" xfId="4" xr:uid="{00000000-0005-0000-0000-0000EA000000}"/>
    <cellStyle name="Normal 2 2" xfId="3" xr:uid="{00000000-0005-0000-0000-0000EB000000}"/>
    <cellStyle name="Normal 2 2 2" xfId="26" xr:uid="{00000000-0005-0000-0000-0000EC000000}"/>
    <cellStyle name="Normal 2 2 3" xfId="259" xr:uid="{00000000-0005-0000-0000-0000ED000000}"/>
    <cellStyle name="Normal 2 2 4" xfId="10" xr:uid="{00000000-0005-0000-0000-0000EE000000}"/>
    <cellStyle name="Normal 2 3" xfId="27" xr:uid="{00000000-0005-0000-0000-0000EF000000}"/>
    <cellStyle name="Normal 2 4" xfId="28" xr:uid="{00000000-0005-0000-0000-0000F0000000}"/>
    <cellStyle name="Normal 2 5" xfId="333" xr:uid="{00000000-0005-0000-0000-0000F1000000}"/>
    <cellStyle name="Normal 3" xfId="29" xr:uid="{00000000-0005-0000-0000-0000F2000000}"/>
    <cellStyle name="Normal 3 10" xfId="260" xr:uid="{00000000-0005-0000-0000-0000F3000000}"/>
    <cellStyle name="Normal 3 11" xfId="261" xr:uid="{00000000-0005-0000-0000-0000F4000000}"/>
    <cellStyle name="Normal 3 12" xfId="262" xr:uid="{00000000-0005-0000-0000-0000F5000000}"/>
    <cellStyle name="Normal 3 13" xfId="263" xr:uid="{00000000-0005-0000-0000-0000F6000000}"/>
    <cellStyle name="Normal 3 14" xfId="264" xr:uid="{00000000-0005-0000-0000-0000F7000000}"/>
    <cellStyle name="Normal 3 15" xfId="265" xr:uid="{00000000-0005-0000-0000-0000F8000000}"/>
    <cellStyle name="Normal 3 16" xfId="266" xr:uid="{00000000-0005-0000-0000-0000F9000000}"/>
    <cellStyle name="Normal 3 2" xfId="30" xr:uid="{00000000-0005-0000-0000-0000FA000000}"/>
    <cellStyle name="Normal 3 3" xfId="31" xr:uid="{00000000-0005-0000-0000-0000FB000000}"/>
    <cellStyle name="Normal 3 3 2" xfId="267" xr:uid="{00000000-0005-0000-0000-0000FC000000}"/>
    <cellStyle name="Normal 3 4" xfId="268" xr:uid="{00000000-0005-0000-0000-0000FD000000}"/>
    <cellStyle name="Normal 3 5" xfId="269" xr:uid="{00000000-0005-0000-0000-0000FE000000}"/>
    <cellStyle name="Normal 3 6" xfId="270" xr:uid="{00000000-0005-0000-0000-0000FF000000}"/>
    <cellStyle name="Normal 3 7" xfId="271" xr:uid="{00000000-0005-0000-0000-000000010000}"/>
    <cellStyle name="Normal 3 8" xfId="272" xr:uid="{00000000-0005-0000-0000-000001010000}"/>
    <cellStyle name="Normal 3 9" xfId="273" xr:uid="{00000000-0005-0000-0000-000002010000}"/>
    <cellStyle name="Normal 4" xfId="32" xr:uid="{00000000-0005-0000-0000-000003010000}"/>
    <cellStyle name="Normal 4 2" xfId="33" xr:uid="{00000000-0005-0000-0000-000004010000}"/>
    <cellStyle name="Normal 4 3" xfId="274" xr:uid="{00000000-0005-0000-0000-000005010000}"/>
    <cellStyle name="Normal 5" xfId="13" xr:uid="{00000000-0005-0000-0000-000006010000}"/>
    <cellStyle name="Normal 5 2" xfId="17" xr:uid="{00000000-0005-0000-0000-000007010000}"/>
    <cellStyle name="Normal 5 2 2" xfId="43" xr:uid="{00000000-0005-0000-0000-000008010000}"/>
    <cellStyle name="Normal 5 3" xfId="18" xr:uid="{00000000-0005-0000-0000-000009010000}"/>
    <cellStyle name="Normal 5 3 2" xfId="275" xr:uid="{00000000-0005-0000-0000-00000A010000}"/>
    <cellStyle name="Normal 6" xfId="34" xr:uid="{00000000-0005-0000-0000-00000B010000}"/>
    <cellStyle name="Normal 6 2" xfId="42" xr:uid="{00000000-0005-0000-0000-00000C010000}"/>
    <cellStyle name="Normal 6 2 2" xfId="276" xr:uid="{00000000-0005-0000-0000-00000D010000}"/>
    <cellStyle name="Normal 6 2 2 2" xfId="277" xr:uid="{00000000-0005-0000-0000-00000E010000}"/>
    <cellStyle name="Normal 6 3" xfId="278" xr:uid="{00000000-0005-0000-0000-00000F010000}"/>
    <cellStyle name="Normal 7" xfId="35" xr:uid="{00000000-0005-0000-0000-000010010000}"/>
    <cellStyle name="Normal 7 2" xfId="279" xr:uid="{00000000-0005-0000-0000-000011010000}"/>
    <cellStyle name="Normal 8" xfId="36" xr:uid="{00000000-0005-0000-0000-000012010000}"/>
    <cellStyle name="Normal 8 2" xfId="280" xr:uid="{00000000-0005-0000-0000-000013010000}"/>
    <cellStyle name="Normal 9" xfId="281" xr:uid="{00000000-0005-0000-0000-000014010000}"/>
    <cellStyle name="Note 2" xfId="282" xr:uid="{00000000-0005-0000-0000-000015010000}"/>
    <cellStyle name="Percent 2" xfId="37" xr:uid="{00000000-0005-0000-0000-000016010000}"/>
    <cellStyle name="Row_CategoryHeadings" xfId="38" xr:uid="{00000000-0005-0000-0000-000017010000}"/>
    <cellStyle name="Row_Headings" xfId="1" xr:uid="{00000000-0005-0000-0000-000018010000}"/>
    <cellStyle name="Source" xfId="7" xr:uid="{00000000-0005-0000-0000-000019010000}"/>
    <cellStyle name="Source 2" xfId="39" xr:uid="{00000000-0005-0000-0000-00001A010000}"/>
    <cellStyle name="Source 2 2" xfId="283" xr:uid="{00000000-0005-0000-0000-00001B010000}"/>
    <cellStyle name="Source 2 3" xfId="284" xr:uid="{00000000-0005-0000-0000-00001C010000}"/>
    <cellStyle name="Source 3" xfId="285" xr:uid="{00000000-0005-0000-0000-00001D010000}"/>
    <cellStyle name="style1404915026470" xfId="286" xr:uid="{00000000-0005-0000-0000-00001E010000}"/>
    <cellStyle name="style1404915026579" xfId="287" xr:uid="{00000000-0005-0000-0000-00001F010000}"/>
    <cellStyle name="style1404915026673" xfId="288" xr:uid="{00000000-0005-0000-0000-000020010000}"/>
    <cellStyle name="style1404915026766" xfId="289" xr:uid="{00000000-0005-0000-0000-000021010000}"/>
    <cellStyle name="style1404915026860" xfId="290" xr:uid="{00000000-0005-0000-0000-000022010000}"/>
    <cellStyle name="style1404915026954" xfId="291" xr:uid="{00000000-0005-0000-0000-000023010000}"/>
    <cellStyle name="style1404915027048" xfId="292" xr:uid="{00000000-0005-0000-0000-000024010000}"/>
    <cellStyle name="style1404915027141" xfId="293" xr:uid="{00000000-0005-0000-0000-000025010000}"/>
    <cellStyle name="style1404915027235" xfId="294" xr:uid="{00000000-0005-0000-0000-000026010000}"/>
    <cellStyle name="style1404915027423" xfId="295" xr:uid="{00000000-0005-0000-0000-000027010000}"/>
    <cellStyle name="style1404915027516" xfId="296" xr:uid="{00000000-0005-0000-0000-000028010000}"/>
    <cellStyle name="style1404915027610" xfId="297" xr:uid="{00000000-0005-0000-0000-000029010000}"/>
    <cellStyle name="style1404915027704" xfId="298" xr:uid="{00000000-0005-0000-0000-00002A010000}"/>
    <cellStyle name="style1404915027766" xfId="299" xr:uid="{00000000-0005-0000-0000-00002B010000}"/>
    <cellStyle name="style1404915027845" xfId="300" xr:uid="{00000000-0005-0000-0000-00002C010000}"/>
    <cellStyle name="style1404915027923" xfId="301" xr:uid="{00000000-0005-0000-0000-00002D010000}"/>
    <cellStyle name="style1404915028001" xfId="302" xr:uid="{00000000-0005-0000-0000-00002E010000}"/>
    <cellStyle name="style1404915028079" xfId="303" xr:uid="{00000000-0005-0000-0000-00002F010000}"/>
    <cellStyle name="style1404915028157" xfId="304" xr:uid="{00000000-0005-0000-0000-000030010000}"/>
    <cellStyle name="style1404915028251" xfId="305" xr:uid="{00000000-0005-0000-0000-000031010000}"/>
    <cellStyle name="style1404915028344" xfId="306" xr:uid="{00000000-0005-0000-0000-000032010000}"/>
    <cellStyle name="style1404915028438" xfId="307" xr:uid="{00000000-0005-0000-0000-000033010000}"/>
    <cellStyle name="style1404915028532" xfId="308" xr:uid="{00000000-0005-0000-0000-000034010000}"/>
    <cellStyle name="style1404915028719" xfId="309" xr:uid="{00000000-0005-0000-0000-000035010000}"/>
    <cellStyle name="style1404915028813" xfId="310" xr:uid="{00000000-0005-0000-0000-000036010000}"/>
    <cellStyle name="style1404915028923" xfId="311" xr:uid="{00000000-0005-0000-0000-000037010000}"/>
    <cellStyle name="style1404915029032" xfId="312" xr:uid="{00000000-0005-0000-0000-000038010000}"/>
    <cellStyle name="style1404915029126" xfId="313" xr:uid="{00000000-0005-0000-0000-000039010000}"/>
    <cellStyle name="style1404915029235" xfId="314" xr:uid="{00000000-0005-0000-0000-00003A010000}"/>
    <cellStyle name="style1404915029344" xfId="315" xr:uid="{00000000-0005-0000-0000-00003B010000}"/>
    <cellStyle name="style1404915029454" xfId="316" xr:uid="{00000000-0005-0000-0000-00003C010000}"/>
    <cellStyle name="style1404915029563" xfId="317" xr:uid="{00000000-0005-0000-0000-00003D010000}"/>
    <cellStyle name="style1404915029641" xfId="318" xr:uid="{00000000-0005-0000-0000-00003E010000}"/>
    <cellStyle name="style1404915030032" xfId="319" xr:uid="{00000000-0005-0000-0000-00003F010000}"/>
    <cellStyle name="style1404915030141" xfId="320" xr:uid="{00000000-0005-0000-0000-000040010000}"/>
    <cellStyle name="style1404915030548" xfId="321" xr:uid="{00000000-0005-0000-0000-000041010000}"/>
    <cellStyle name="style1404915030891" xfId="322" xr:uid="{00000000-0005-0000-0000-000042010000}"/>
    <cellStyle name="style1404915030985" xfId="323" xr:uid="{00000000-0005-0000-0000-000043010000}"/>
    <cellStyle name="style1404915031079" xfId="324" xr:uid="{00000000-0005-0000-0000-000044010000}"/>
    <cellStyle name="style1404915031157" xfId="325" xr:uid="{00000000-0005-0000-0000-000045010000}"/>
    <cellStyle name="style1404915031251" xfId="326" xr:uid="{00000000-0005-0000-0000-000046010000}"/>
    <cellStyle name="style1404915031626" xfId="327" xr:uid="{00000000-0005-0000-0000-000047010000}"/>
    <cellStyle name="style1404915032360" xfId="328" xr:uid="{00000000-0005-0000-0000-000048010000}"/>
    <cellStyle name="Table_Name" xfId="6" xr:uid="{00000000-0005-0000-0000-000049010000}"/>
    <cellStyle name="Warnings" xfId="9" xr:uid="{00000000-0005-0000-0000-00004A010000}"/>
    <cellStyle name="Warnings 2" xfId="40" xr:uid="{00000000-0005-0000-0000-00004B010000}"/>
    <cellStyle name="Warnings 2 2" xfId="329" xr:uid="{00000000-0005-0000-0000-00004C010000}"/>
    <cellStyle name="Warnings 2 3" xfId="330" xr:uid="{00000000-0005-0000-0000-00004D010000}"/>
    <cellStyle name="Warnings 3" xfId="331" xr:uid="{00000000-0005-0000-0000-00004E010000}"/>
  </cellStyles>
  <dxfs count="2">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80"/>
      <color rgb="FFFF9300"/>
      <color rgb="FFA04807"/>
      <color rgb="FF619CB2"/>
      <color rgb="FF777777"/>
      <color rgb="FF7F7F7F"/>
      <color rgb="FFFFCC66"/>
      <color rgb="FFFFCC00"/>
      <color rgb="FF87C7E1"/>
      <color rgb="FFB6D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96012143781242"/>
          <c:y val="0.12505736538276629"/>
          <c:w val="0.5603130164285075"/>
          <c:h val="0.8335640160734108"/>
        </c:manualLayout>
      </c:layout>
      <c:radarChart>
        <c:radarStyle val="marker"/>
        <c:varyColors val="0"/>
        <c:ser>
          <c:idx val="0"/>
          <c:order val="0"/>
          <c:tx>
            <c:strRef>
              <c:f>control!$B$84</c:f>
              <c:strCache>
                <c:ptCount val="1"/>
                <c:pt idx="0">
                  <c:v>Powys 001</c:v>
                </c:pt>
              </c:strCache>
            </c:strRef>
          </c:tx>
          <c:marker>
            <c:symbol val="none"/>
          </c:marker>
          <c:dLbls>
            <c:delete val="1"/>
          </c:dLbls>
          <c:cat>
            <c:strRef>
              <c:f>data!$B$2:$L$2</c:f>
              <c:strCache>
                <c:ptCount val="11"/>
                <c:pt idx="0">
                  <c:v>Good health*</c:v>
                </c:pt>
                <c:pt idx="1">
                  <c:v>Day-to-day activities not limited*</c:v>
                </c:pt>
                <c:pt idx="2">
                  <c:v>5+ GCSE's or higher*</c:v>
                </c:pt>
                <c:pt idx="3">
                  <c:v>Any qualifications*</c:v>
                </c:pt>
                <c:pt idx="4">
                  <c:v>Can keep up with bills</c:v>
                </c:pt>
                <c:pt idx="5">
                  <c:v>GP satisfaction</c:v>
                </c:pt>
                <c:pt idx="6">
                  <c:v>Two parent households</c:v>
                </c:pt>
                <c:pt idx="7">
                  <c:v>Feeling safe after dark</c:v>
                </c:pt>
                <c:pt idx="8">
                  <c:v>Employed</c:v>
                </c:pt>
                <c:pt idx="9">
                  <c:v>Adequate living space</c:v>
                </c:pt>
                <c:pt idx="10">
                  <c:v>Local area satisfaction</c:v>
                </c:pt>
              </c:strCache>
            </c:strRef>
          </c:cat>
          <c:val>
            <c:numRef>
              <c:f>control!$C$7:$N$7</c:f>
              <c:numCache>
                <c:formatCode>0.0</c:formatCode>
                <c:ptCount val="12"/>
                <c:pt idx="0">
                  <c:v>83.522098535159586</c:v>
                </c:pt>
                <c:pt idx="1">
                  <c:v>82.668377240131647</c:v>
                </c:pt>
                <c:pt idx="2">
                  <c:v>66.010393508721592</c:v>
                </c:pt>
                <c:pt idx="3">
                  <c:v>86.77533543747748</c:v>
                </c:pt>
                <c:pt idx="4">
                  <c:v>87.598680000000002</c:v>
                </c:pt>
                <c:pt idx="5">
                  <c:v>92.777749999999997</c:v>
                </c:pt>
                <c:pt idx="6">
                  <c:v>80.919540229885058</c:v>
                </c:pt>
                <c:pt idx="7">
                  <c:v>84.440039999999996</c:v>
                </c:pt>
                <c:pt idx="8">
                  <c:v>67.341430499325241</c:v>
                </c:pt>
                <c:pt idx="9">
                  <c:v>97.867968147957868</c:v>
                </c:pt>
                <c:pt idx="10">
                  <c:v>79.053799999999995</c:v>
                </c:pt>
                <c:pt idx="11">
                  <c:v>90.6</c:v>
                </c:pt>
              </c:numCache>
            </c:numRef>
          </c:val>
          <c:extLst>
            <c:ext xmlns:c16="http://schemas.microsoft.com/office/drawing/2014/chart" uri="{C3380CC4-5D6E-409C-BE32-E72D297353CC}">
              <c16:uniqueId val="{00000000-CB28-43B4-9173-B8C1B73E4B74}"/>
            </c:ext>
          </c:extLst>
        </c:ser>
        <c:ser>
          <c:idx val="1"/>
          <c:order val="1"/>
          <c:tx>
            <c:v>Wales</c:v>
          </c:tx>
          <c:spPr>
            <a:ln w="19050"/>
          </c:spPr>
          <c:marker>
            <c:symbol val="none"/>
          </c:marker>
          <c:dLbls>
            <c:delete val="1"/>
          </c:dLbls>
          <c:cat>
            <c:strRef>
              <c:f>data!$B$2:$L$2</c:f>
              <c:strCache>
                <c:ptCount val="11"/>
                <c:pt idx="0">
                  <c:v>Good health*</c:v>
                </c:pt>
                <c:pt idx="1">
                  <c:v>Day-to-day activities not limited*</c:v>
                </c:pt>
                <c:pt idx="2">
                  <c:v>5+ GCSE's or higher*</c:v>
                </c:pt>
                <c:pt idx="3">
                  <c:v>Any qualifications*</c:v>
                </c:pt>
                <c:pt idx="4">
                  <c:v>Can keep up with bills</c:v>
                </c:pt>
                <c:pt idx="5">
                  <c:v>GP satisfaction</c:v>
                </c:pt>
                <c:pt idx="6">
                  <c:v>Two parent households</c:v>
                </c:pt>
                <c:pt idx="7">
                  <c:v>Feeling safe after dark</c:v>
                </c:pt>
                <c:pt idx="8">
                  <c:v>Employed</c:v>
                </c:pt>
                <c:pt idx="9">
                  <c:v>Adequate living space</c:v>
                </c:pt>
                <c:pt idx="10">
                  <c:v>Local area satisfaction</c:v>
                </c:pt>
              </c:strCache>
            </c:strRef>
          </c:cat>
          <c:val>
            <c:numRef>
              <c:f>control!$C$16:$N$16</c:f>
              <c:numCache>
                <c:formatCode>0.0</c:formatCode>
                <c:ptCount val="12"/>
                <c:pt idx="0">
                  <c:v>77.204336326594898</c:v>
                </c:pt>
                <c:pt idx="1">
                  <c:v>76.855342085249546</c:v>
                </c:pt>
                <c:pt idx="2">
                  <c:v>59.167847320212097</c:v>
                </c:pt>
                <c:pt idx="3">
                  <c:v>81.976852071137003</c:v>
                </c:pt>
                <c:pt idx="4">
                  <c:v>83.268794467047996</c:v>
                </c:pt>
                <c:pt idx="5">
                  <c:v>91.594143850633003</c:v>
                </c:pt>
                <c:pt idx="6">
                  <c:v>70.986948102818786</c:v>
                </c:pt>
                <c:pt idx="7">
                  <c:v>80.777517811053002</c:v>
                </c:pt>
                <c:pt idx="8">
                  <c:v>58.187189722274432</c:v>
                </c:pt>
                <c:pt idx="9">
                  <c:v>97.069800932848992</c:v>
                </c:pt>
                <c:pt idx="10">
                  <c:v>71.323938255338007</c:v>
                </c:pt>
                <c:pt idx="11" formatCode="General">
                  <c:v>83.7</c:v>
                </c:pt>
              </c:numCache>
            </c:numRef>
          </c:val>
          <c:extLst>
            <c:ext xmlns:c16="http://schemas.microsoft.com/office/drawing/2014/chart" uri="{C3380CC4-5D6E-409C-BE32-E72D297353CC}">
              <c16:uniqueId val="{00000001-CB28-43B4-9173-B8C1B73E4B74}"/>
            </c:ext>
          </c:extLst>
        </c:ser>
        <c:dLbls>
          <c:showLegendKey val="0"/>
          <c:showVal val="1"/>
          <c:showCatName val="0"/>
          <c:showSerName val="0"/>
          <c:showPercent val="0"/>
          <c:showBubbleSize val="0"/>
        </c:dLbls>
        <c:axId val="98311552"/>
        <c:axId val="98378880"/>
      </c:radarChart>
      <c:catAx>
        <c:axId val="98311552"/>
        <c:scaling>
          <c:orientation val="minMax"/>
        </c:scaling>
        <c:delete val="0"/>
        <c:axPos val="b"/>
        <c:majorGridlines/>
        <c:numFmt formatCode="General" sourceLinked="0"/>
        <c:majorTickMark val="none"/>
        <c:minorTickMark val="none"/>
        <c:tickLblPos val="none"/>
        <c:spPr>
          <a:ln w="9525">
            <a:noFill/>
          </a:ln>
        </c:spPr>
        <c:txPr>
          <a:bodyPr/>
          <a:lstStyle/>
          <a:p>
            <a:pPr>
              <a:defRPr>
                <a:solidFill>
                  <a:sysClr val="windowText" lastClr="000000"/>
                </a:solidFill>
              </a:defRPr>
            </a:pPr>
            <a:endParaRPr lang="en-US"/>
          </a:p>
        </c:txPr>
        <c:crossAx val="98378880"/>
        <c:crosses val="autoZero"/>
        <c:auto val="1"/>
        <c:lblAlgn val="ctr"/>
        <c:lblOffset val="100"/>
        <c:noMultiLvlLbl val="0"/>
      </c:catAx>
      <c:valAx>
        <c:axId val="98378880"/>
        <c:scaling>
          <c:orientation val="minMax"/>
        </c:scaling>
        <c:delete val="0"/>
        <c:axPos val="l"/>
        <c:numFmt formatCode="0.0" sourceLinked="1"/>
        <c:majorTickMark val="none"/>
        <c:minorTickMark val="none"/>
        <c:tickLblPos val="none"/>
        <c:spPr>
          <a:ln>
            <a:solidFill>
              <a:srgbClr val="7F7F7F"/>
            </a:solidFill>
          </a:ln>
        </c:spPr>
        <c:crossAx val="98311552"/>
        <c:crosses val="autoZero"/>
        <c:crossBetween val="between"/>
      </c:valAx>
      <c:spPr>
        <a:noFill/>
        <a:ln w="25400">
          <a:noFill/>
        </a:ln>
      </c:spPr>
    </c:plotArea>
    <c:legend>
      <c:legendPos val="t"/>
      <c:layout>
        <c:manualLayout>
          <c:xMode val="edge"/>
          <c:yMode val="edge"/>
          <c:x val="0"/>
          <c:y val="4.0621694739003834E-3"/>
          <c:w val="0.44654683176388332"/>
          <c:h val="5.2554427226373934E-2"/>
        </c:manualLayout>
      </c:layout>
      <c:overlay val="0"/>
    </c:legend>
    <c:plotVisOnly val="1"/>
    <c:dispBlanksAs val="gap"/>
    <c:showDLblsOverMax val="0"/>
  </c:chart>
  <c:spPr>
    <a:ln>
      <a:noFill/>
    </a:ln>
  </c:spPr>
  <c:txPr>
    <a:bodyPr/>
    <a:lstStyle/>
    <a:p>
      <a:pPr>
        <a:defRPr sz="900">
          <a:latin typeface="Verdana" pitchFamily="34" charset="0"/>
          <a:ea typeface="Verdana" pitchFamily="34" charset="0"/>
          <a:cs typeface="Verdana" pitchFamily="34" charset="0"/>
        </a:defRPr>
      </a:pPr>
      <a:endParaRPr lang="en-US"/>
    </a:p>
  </c:txPr>
  <c:printSettings>
    <c:headerFooter/>
    <c:pageMargins b="0.75000000000000999" l="0.70000000000000062" r="0.70000000000000062" t="0.75000000000000999" header="0.30000000000000032" footer="0.30000000000000032"/>
    <c:pageSetup/>
  </c:printSettings>
  <c:userShapes r:id="rId1"/>
</c:chartSpace>
</file>

<file path=xl/ctrlProps/ctrlProp1.xml><?xml version="1.0" encoding="utf-8"?>
<formControlPr xmlns="http://schemas.microsoft.com/office/spreadsheetml/2009/9/main" objectType="List" dx="16" fmlaLink="control!$A$28" fmlaRange="control!$A$2:$A$23" noThreeD="1" sel="7" val="0"/>
</file>

<file path=xl/ctrlProps/ctrlProp2.xml><?xml version="1.0" encoding="utf-8"?>
<formControlPr xmlns="http://schemas.microsoft.com/office/spreadsheetml/2009/9/main" objectType="List" dx="16" fmlaLink="control!$A$82" fmlaRange="control!$Q$2:$Q$49" noThreeD="1" sel="1" val="0"/>
</file>

<file path=xl/drawings/_rels/drawing1.xml.rels><?xml version="1.0" encoding="UTF-8" standalone="yes"?>
<Relationships xmlns="http://schemas.openxmlformats.org/package/2006/relationships"><Relationship Id="rId8" Type="http://schemas.openxmlformats.org/officeDocument/2006/relationships/hyperlink" Target="#CopyGuidance!A1"/><Relationship Id="rId13" Type="http://schemas.openxmlformats.org/officeDocument/2006/relationships/image" Target="../media/image10.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hyperlink" Target="#'LA_HB_Summary table'!A1"/><Relationship Id="rId17"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hyperlink" Target="#'Technical guide'!A1"/><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9.jpeg"/><Relationship Id="rId5" Type="http://schemas.openxmlformats.org/officeDocument/2006/relationships/image" Target="../media/image5.jpeg"/><Relationship Id="rId15" Type="http://schemas.openxmlformats.org/officeDocument/2006/relationships/image" Target="../media/image11.jpeg"/><Relationship Id="rId10" Type="http://schemas.openxmlformats.org/officeDocument/2006/relationships/hyperlink" Target="#'Interpretation Guide'!A1"/><Relationship Id="rId4" Type="http://schemas.openxmlformats.org/officeDocument/2006/relationships/image" Target="../media/image4.jpeg"/><Relationship Id="rId9" Type="http://schemas.openxmlformats.org/officeDocument/2006/relationships/image" Target="../media/image8.jpeg"/><Relationship Id="rId14" Type="http://schemas.openxmlformats.org/officeDocument/2006/relationships/hyperlink" Target="#'Table &amp; Chart'!B2"/></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3.jpeg"/><Relationship Id="rId1" Type="http://schemas.openxmlformats.org/officeDocument/2006/relationships/hyperlink" Target="#Contents!B2"/><Relationship Id="rId5" Type="http://schemas.openxmlformats.org/officeDocument/2006/relationships/image" Target="../media/image15.emf"/><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hyperlink" Target="#Contents!B2"/><Relationship Id="rId1" Type="http://schemas.openxmlformats.org/officeDocument/2006/relationships/image" Target="../media/image17.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13.jpeg"/><Relationship Id="rId1" Type="http://schemas.openxmlformats.org/officeDocument/2006/relationships/hyperlink" Target="#Contents!B2"/><Relationship Id="rId4" Type="http://schemas.openxmlformats.org/officeDocument/2006/relationships/image" Target="../media/image1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hyperlink" Target="#Contents!B2"/><Relationship Id="rId1" Type="http://schemas.openxmlformats.org/officeDocument/2006/relationships/image" Target="../media/image14.jpeg"/><Relationship Id="rId4" Type="http://schemas.openxmlformats.org/officeDocument/2006/relationships/image" Target="../media/image20.emf"/></Relationships>
</file>

<file path=xl/drawings/_rels/drawing7.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hyperlink" Target="#Contents!B2"/><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8" Type="http://schemas.openxmlformats.org/officeDocument/2006/relationships/image" Target="../media/image28.jpeg"/><Relationship Id="rId13" Type="http://schemas.openxmlformats.org/officeDocument/2006/relationships/image" Target="../media/image33.jpeg"/><Relationship Id="rId18" Type="http://schemas.openxmlformats.org/officeDocument/2006/relationships/image" Target="../media/image38.jpeg"/><Relationship Id="rId3" Type="http://schemas.openxmlformats.org/officeDocument/2006/relationships/image" Target="../media/image23.jpeg"/><Relationship Id="rId21" Type="http://schemas.openxmlformats.org/officeDocument/2006/relationships/image" Target="../media/image41.jpeg"/><Relationship Id="rId7" Type="http://schemas.openxmlformats.org/officeDocument/2006/relationships/image" Target="../media/image27.jpeg"/><Relationship Id="rId12" Type="http://schemas.openxmlformats.org/officeDocument/2006/relationships/image" Target="../media/image32.jpeg"/><Relationship Id="rId17" Type="http://schemas.openxmlformats.org/officeDocument/2006/relationships/image" Target="../media/image37.jpeg"/><Relationship Id="rId2" Type="http://schemas.openxmlformats.org/officeDocument/2006/relationships/image" Target="../media/image22.jpeg"/><Relationship Id="rId16" Type="http://schemas.openxmlformats.org/officeDocument/2006/relationships/image" Target="../media/image36.jpeg"/><Relationship Id="rId20" Type="http://schemas.openxmlformats.org/officeDocument/2006/relationships/image" Target="../media/image40.jpeg"/><Relationship Id="rId1" Type="http://schemas.openxmlformats.org/officeDocument/2006/relationships/image" Target="../media/image21.jpeg"/><Relationship Id="rId6" Type="http://schemas.openxmlformats.org/officeDocument/2006/relationships/image" Target="../media/image26.jpeg"/><Relationship Id="rId11" Type="http://schemas.openxmlformats.org/officeDocument/2006/relationships/image" Target="../media/image31.jpeg"/><Relationship Id="rId5" Type="http://schemas.openxmlformats.org/officeDocument/2006/relationships/image" Target="../media/image25.jpeg"/><Relationship Id="rId15" Type="http://schemas.openxmlformats.org/officeDocument/2006/relationships/image" Target="../media/image35.jpeg"/><Relationship Id="rId10" Type="http://schemas.openxmlformats.org/officeDocument/2006/relationships/image" Target="../media/image30.jpeg"/><Relationship Id="rId19" Type="http://schemas.openxmlformats.org/officeDocument/2006/relationships/image" Target="../media/image39.jpeg"/><Relationship Id="rId4" Type="http://schemas.openxmlformats.org/officeDocument/2006/relationships/image" Target="../media/image24.jpeg"/><Relationship Id="rId9" Type="http://schemas.openxmlformats.org/officeDocument/2006/relationships/image" Target="../media/image29.jpeg"/><Relationship Id="rId14" Type="http://schemas.openxmlformats.org/officeDocument/2006/relationships/image" Target="../media/image34.jpeg"/><Relationship Id="rId22"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5</xdr:col>
      <xdr:colOff>284261</xdr:colOff>
      <xdr:row>5</xdr:row>
      <xdr:rowOff>19050</xdr:rowOff>
    </xdr:to>
    <xdr:pic>
      <xdr:nvPicPr>
        <xdr:cNvPr id="2" name="Picture 1" descr="PHW Observatory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90500" y="47625"/>
          <a:ext cx="3036986" cy="685800"/>
        </a:xfrm>
        <a:prstGeom prst="rect">
          <a:avLst/>
        </a:prstGeom>
      </xdr:spPr>
    </xdr:pic>
    <xdr:clientData/>
  </xdr:twoCellAnchor>
  <xdr:twoCellAnchor editAs="oneCell">
    <xdr:from>
      <xdr:col>6</xdr:col>
      <xdr:colOff>170261</xdr:colOff>
      <xdr:row>6</xdr:row>
      <xdr:rowOff>54377</xdr:rowOff>
    </xdr:from>
    <xdr:to>
      <xdr:col>8</xdr:col>
      <xdr:colOff>464752</xdr:colOff>
      <xdr:row>17</xdr:row>
      <xdr:rowOff>77041</xdr:rowOff>
    </xdr:to>
    <xdr:pic>
      <xdr:nvPicPr>
        <xdr:cNvPr id="3" name="Picture 2" descr="HA_Educatio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l="1071" t="941" r="825" b="696"/>
        <a:stretch>
          <a:fillRect/>
        </a:stretch>
      </xdr:blipFill>
      <xdr:spPr>
        <a:xfrm>
          <a:off x="3799286" y="911627"/>
          <a:ext cx="1666091" cy="1670489"/>
        </a:xfrm>
        <a:prstGeom prst="rect">
          <a:avLst/>
        </a:prstGeom>
      </xdr:spPr>
    </xdr:pic>
    <xdr:clientData/>
  </xdr:twoCellAnchor>
  <xdr:twoCellAnchor editAs="oneCell">
    <xdr:from>
      <xdr:col>1</xdr:col>
      <xdr:colOff>9527</xdr:colOff>
      <xdr:row>6</xdr:row>
      <xdr:rowOff>47628</xdr:rowOff>
    </xdr:from>
    <xdr:to>
      <xdr:col>3</xdr:col>
      <xdr:colOff>294320</xdr:colOff>
      <xdr:row>17</xdr:row>
      <xdr:rowOff>64943</xdr:rowOff>
    </xdr:to>
    <xdr:pic>
      <xdr:nvPicPr>
        <xdr:cNvPr id="4" name="Picture 3" descr="HA_Family.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srcRect l="1389" t="879" r="1078" b="1073"/>
        <a:stretch>
          <a:fillRect/>
        </a:stretch>
      </xdr:blipFill>
      <xdr:spPr>
        <a:xfrm>
          <a:off x="209552" y="904878"/>
          <a:ext cx="1656393" cy="1665140"/>
        </a:xfrm>
        <a:prstGeom prst="rect">
          <a:avLst/>
        </a:prstGeom>
      </xdr:spPr>
    </xdr:pic>
    <xdr:clientData/>
  </xdr:twoCellAnchor>
  <xdr:twoCellAnchor editAs="oneCell">
    <xdr:from>
      <xdr:col>6</xdr:col>
      <xdr:colOff>170261</xdr:colOff>
      <xdr:row>18</xdr:row>
      <xdr:rowOff>115892</xdr:rowOff>
    </xdr:from>
    <xdr:to>
      <xdr:col>8</xdr:col>
      <xdr:colOff>470135</xdr:colOff>
      <xdr:row>30</xdr:row>
      <xdr:rowOff>71881</xdr:rowOff>
    </xdr:to>
    <xdr:pic>
      <xdr:nvPicPr>
        <xdr:cNvPr id="5" name="Picture 4" descr="HA_GP.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rcRect l="946" t="754" r="633" b="883"/>
        <a:stretch>
          <a:fillRect/>
        </a:stretch>
      </xdr:blipFill>
      <xdr:spPr>
        <a:xfrm>
          <a:off x="3799286" y="2725742"/>
          <a:ext cx="1671474" cy="1670489"/>
        </a:xfrm>
        <a:prstGeom prst="rect">
          <a:avLst/>
        </a:prstGeom>
      </xdr:spPr>
    </xdr:pic>
    <xdr:clientData/>
  </xdr:twoCellAnchor>
  <xdr:twoCellAnchor editAs="oneCell">
    <xdr:from>
      <xdr:col>3</xdr:col>
      <xdr:colOff>424657</xdr:colOff>
      <xdr:row>18</xdr:row>
      <xdr:rowOff>118668</xdr:rowOff>
    </xdr:from>
    <xdr:to>
      <xdr:col>6</xdr:col>
      <xdr:colOff>33348</xdr:colOff>
      <xdr:row>30</xdr:row>
      <xdr:rowOff>69308</xdr:rowOff>
    </xdr:to>
    <xdr:pic>
      <xdr:nvPicPr>
        <xdr:cNvPr id="6" name="Picture 5" descr="HA_Health_heart.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srcRect l="1264" t="1196" r="632" b="756"/>
        <a:stretch>
          <a:fillRect/>
        </a:stretch>
      </xdr:blipFill>
      <xdr:spPr>
        <a:xfrm>
          <a:off x="1996282" y="2728518"/>
          <a:ext cx="1666091" cy="1665140"/>
        </a:xfrm>
        <a:prstGeom prst="rect">
          <a:avLst/>
        </a:prstGeom>
      </xdr:spPr>
    </xdr:pic>
    <xdr:clientData/>
  </xdr:twoCellAnchor>
  <xdr:twoCellAnchor editAs="oneCell">
    <xdr:from>
      <xdr:col>1</xdr:col>
      <xdr:colOff>9526</xdr:colOff>
      <xdr:row>18</xdr:row>
      <xdr:rowOff>106381</xdr:rowOff>
    </xdr:from>
    <xdr:to>
      <xdr:col>3</xdr:col>
      <xdr:colOff>309384</xdr:colOff>
      <xdr:row>30</xdr:row>
      <xdr:rowOff>70929</xdr:rowOff>
    </xdr:to>
    <xdr:pic>
      <xdr:nvPicPr>
        <xdr:cNvPr id="7" name="Picture 6" descr="HA_Money.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srcRect l="759" r="821" b="1133"/>
        <a:stretch>
          <a:fillRect/>
        </a:stretch>
      </xdr:blipFill>
      <xdr:spPr>
        <a:xfrm>
          <a:off x="209551" y="2716231"/>
          <a:ext cx="1671458" cy="1679048"/>
        </a:xfrm>
        <a:prstGeom prst="rect">
          <a:avLst/>
        </a:prstGeom>
      </xdr:spPr>
    </xdr:pic>
    <xdr:clientData/>
  </xdr:twoCellAnchor>
  <xdr:twoCellAnchor editAs="oneCell">
    <xdr:from>
      <xdr:col>3</xdr:col>
      <xdr:colOff>424657</xdr:colOff>
      <xdr:row>6</xdr:row>
      <xdr:rowOff>47626</xdr:rowOff>
    </xdr:from>
    <xdr:to>
      <xdr:col>6</xdr:col>
      <xdr:colOff>33348</xdr:colOff>
      <xdr:row>17</xdr:row>
      <xdr:rowOff>74535</xdr:rowOff>
    </xdr:to>
    <xdr:pic>
      <xdr:nvPicPr>
        <xdr:cNvPr id="8" name="Picture 7" descr="HA_trees.jp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srcRect l="886" t="1387" r="1010"/>
        <a:stretch>
          <a:fillRect/>
        </a:stretch>
      </xdr:blipFill>
      <xdr:spPr>
        <a:xfrm>
          <a:off x="1996282" y="904876"/>
          <a:ext cx="1666091" cy="1674734"/>
        </a:xfrm>
        <a:prstGeom prst="rect">
          <a:avLst/>
        </a:prstGeom>
      </xdr:spPr>
    </xdr:pic>
    <xdr:clientData/>
  </xdr:twoCellAnchor>
  <xdr:twoCellAnchor editAs="oneCell">
    <xdr:from>
      <xdr:col>9</xdr:col>
      <xdr:colOff>24606</xdr:colOff>
      <xdr:row>23</xdr:row>
      <xdr:rowOff>9526</xdr:rowOff>
    </xdr:from>
    <xdr:to>
      <xdr:col>11</xdr:col>
      <xdr:colOff>368696</xdr:colOff>
      <xdr:row>25</xdr:row>
      <xdr:rowOff>77420</xdr:rowOff>
    </xdr:to>
    <xdr:pic>
      <xdr:nvPicPr>
        <xdr:cNvPr id="9" name="Picture 8" descr="CopyingTables&amp;Charts_button.jpg">
          <a:hlinkClick xmlns:r="http://schemas.openxmlformats.org/officeDocument/2006/relationships" r:id="rId8" tooltip="Copying tables and charts"/>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9" cstate="print"/>
        <a:stretch>
          <a:fillRect/>
        </a:stretch>
      </xdr:blipFill>
      <xdr:spPr>
        <a:xfrm>
          <a:off x="5711031" y="3371851"/>
          <a:ext cx="1649015" cy="353644"/>
        </a:xfrm>
        <a:prstGeom prst="rect">
          <a:avLst/>
        </a:prstGeom>
      </xdr:spPr>
    </xdr:pic>
    <xdr:clientData/>
  </xdr:twoCellAnchor>
  <xdr:twoCellAnchor editAs="oneCell">
    <xdr:from>
      <xdr:col>9</xdr:col>
      <xdr:colOff>24606</xdr:colOff>
      <xdr:row>16</xdr:row>
      <xdr:rowOff>42864</xdr:rowOff>
    </xdr:from>
    <xdr:to>
      <xdr:col>11</xdr:col>
      <xdr:colOff>368696</xdr:colOff>
      <xdr:row>18</xdr:row>
      <xdr:rowOff>110758</xdr:rowOff>
    </xdr:to>
    <xdr:pic>
      <xdr:nvPicPr>
        <xdr:cNvPr id="10" name="Picture 9" descr="InterpretationlGuide_button.jpg">
          <a:hlinkClick xmlns:r="http://schemas.openxmlformats.org/officeDocument/2006/relationships" r:id="rId10" tooltip="Interpretation guide"/>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1" cstate="print"/>
        <a:stretch>
          <a:fillRect/>
        </a:stretch>
      </xdr:blipFill>
      <xdr:spPr>
        <a:xfrm>
          <a:off x="5711031" y="2405064"/>
          <a:ext cx="1649015" cy="353644"/>
        </a:xfrm>
        <a:prstGeom prst="rect">
          <a:avLst/>
        </a:prstGeom>
      </xdr:spPr>
    </xdr:pic>
    <xdr:clientData/>
  </xdr:twoCellAnchor>
  <xdr:twoCellAnchor editAs="oneCell">
    <xdr:from>
      <xdr:col>9</xdr:col>
      <xdr:colOff>24606</xdr:colOff>
      <xdr:row>12</xdr:row>
      <xdr:rowOff>130970</xdr:rowOff>
    </xdr:from>
    <xdr:to>
      <xdr:col>11</xdr:col>
      <xdr:colOff>368696</xdr:colOff>
      <xdr:row>15</xdr:row>
      <xdr:rowOff>55989</xdr:rowOff>
    </xdr:to>
    <xdr:pic>
      <xdr:nvPicPr>
        <xdr:cNvPr id="11" name="Picture 10" descr="LA&amp;HBTable_button.jpg">
          <a:hlinkClick xmlns:r="http://schemas.openxmlformats.org/officeDocument/2006/relationships" r:id="rId12" tooltip="LA and HB table"/>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3" cstate="print"/>
        <a:stretch>
          <a:fillRect/>
        </a:stretch>
      </xdr:blipFill>
      <xdr:spPr>
        <a:xfrm>
          <a:off x="5711031" y="1921670"/>
          <a:ext cx="1649015" cy="353644"/>
        </a:xfrm>
        <a:prstGeom prst="rect">
          <a:avLst/>
        </a:prstGeom>
      </xdr:spPr>
    </xdr:pic>
    <xdr:clientData/>
  </xdr:twoCellAnchor>
  <xdr:twoCellAnchor editAs="oneCell">
    <xdr:from>
      <xdr:col>9</xdr:col>
      <xdr:colOff>24606</xdr:colOff>
      <xdr:row>9</xdr:row>
      <xdr:rowOff>76201</xdr:rowOff>
    </xdr:from>
    <xdr:to>
      <xdr:col>11</xdr:col>
      <xdr:colOff>368696</xdr:colOff>
      <xdr:row>12</xdr:row>
      <xdr:rowOff>1220</xdr:rowOff>
    </xdr:to>
    <xdr:pic>
      <xdr:nvPicPr>
        <xdr:cNvPr id="12" name="Picture 11" descr="Table&amp;Chart_button.jpg">
          <a:hlinkClick xmlns:r="http://schemas.openxmlformats.org/officeDocument/2006/relationships" r:id="rId14" tooltip="Table and chart"/>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5" cstate="print"/>
        <a:stretch>
          <a:fillRect/>
        </a:stretch>
      </xdr:blipFill>
      <xdr:spPr>
        <a:xfrm>
          <a:off x="5711031" y="1438276"/>
          <a:ext cx="1649015" cy="353644"/>
        </a:xfrm>
        <a:prstGeom prst="rect">
          <a:avLst/>
        </a:prstGeom>
      </xdr:spPr>
    </xdr:pic>
    <xdr:clientData/>
  </xdr:twoCellAnchor>
  <xdr:twoCellAnchor editAs="oneCell">
    <xdr:from>
      <xdr:col>9</xdr:col>
      <xdr:colOff>24606</xdr:colOff>
      <xdr:row>19</xdr:row>
      <xdr:rowOff>97633</xdr:rowOff>
    </xdr:from>
    <xdr:to>
      <xdr:col>11</xdr:col>
      <xdr:colOff>368696</xdr:colOff>
      <xdr:row>22</xdr:row>
      <xdr:rowOff>22652</xdr:rowOff>
    </xdr:to>
    <xdr:pic>
      <xdr:nvPicPr>
        <xdr:cNvPr id="13" name="Picture 12" descr="TechnicalGuide_button.jpg">
          <a:hlinkClick xmlns:r="http://schemas.openxmlformats.org/officeDocument/2006/relationships" r:id="rId16" tooltip="Technical guide"/>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7" cstate="print"/>
        <a:stretch>
          <a:fillRect/>
        </a:stretch>
      </xdr:blipFill>
      <xdr:spPr>
        <a:xfrm>
          <a:off x="5711031" y="2888458"/>
          <a:ext cx="1649015" cy="353644"/>
        </a:xfrm>
        <a:prstGeom prst="rect">
          <a:avLst/>
        </a:prstGeom>
      </xdr:spPr>
    </xdr:pic>
    <xdr:clientData/>
  </xdr:twoCellAnchor>
  <xdr:twoCellAnchor>
    <xdr:from>
      <xdr:col>4</xdr:col>
      <xdr:colOff>85724</xdr:colOff>
      <xdr:row>1</xdr:row>
      <xdr:rowOff>0</xdr:rowOff>
    </xdr:from>
    <xdr:to>
      <xdr:col>11</xdr:col>
      <xdr:colOff>590550</xdr:colOff>
      <xdr:row>4</xdr:row>
      <xdr:rowOff>114299</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343149" y="142875"/>
          <a:ext cx="5238751" cy="542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2200" b="1">
              <a:solidFill>
                <a:srgbClr val="619CB2"/>
              </a:solidFill>
              <a:latin typeface="Verdana" pitchFamily="34" charset="0"/>
              <a:ea typeface="Verdana" pitchFamily="34" charset="0"/>
              <a:cs typeface="Verdana" pitchFamily="34" charset="0"/>
            </a:rPr>
            <a:t>Health Assets Reporting Tool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1238249</xdr:colOff>
      <xdr:row>12</xdr:row>
      <xdr:rowOff>57150</xdr:rowOff>
    </xdr:from>
    <xdr:to>
      <xdr:col>5</xdr:col>
      <xdr:colOff>1819274</xdr:colOff>
      <xdr:row>14</xdr:row>
      <xdr:rowOff>19050</xdr:rowOff>
    </xdr:to>
    <xdr:sp macro="" textlink="control!#REF!">
      <xdr:nvSpPr>
        <xdr:cNvPr id="20" name="TextBox 19">
          <a:extLst>
            <a:ext uri="{FF2B5EF4-FFF2-40B4-BE49-F238E27FC236}">
              <a16:creationId xmlns:a16="http://schemas.microsoft.com/office/drawing/2014/main" id="{00000000-0008-0000-0100-000014000000}"/>
            </a:ext>
          </a:extLst>
        </xdr:cNvPr>
        <xdr:cNvSpPr txBox="1"/>
      </xdr:nvSpPr>
      <xdr:spPr>
        <a:xfrm>
          <a:off x="4362449" y="1952625"/>
          <a:ext cx="581025" cy="247650"/>
        </a:xfrm>
        <a:prstGeom prst="rect">
          <a:avLst/>
        </a:prstGeom>
      </xdr:spPr>
      <xdr:txBody>
        <a:bodyPr vertOverflow="clip" wrap="square" rtlCol="0" anchor="t"/>
        <a:lstStyle/>
        <a:p>
          <a:fld id="{18F35CC9-A770-47BC-BF93-85D7C0A7D916}" type="TxLink">
            <a:rPr lang="en-US" sz="800" b="0" i="0" u="none" strike="noStrike">
              <a:solidFill>
                <a:srgbClr val="000000"/>
              </a:solidFill>
              <a:latin typeface="Verdana"/>
              <a:ea typeface="Verdana"/>
              <a:cs typeface="Verdana"/>
            </a:rPr>
            <a:pPr/>
            <a:t>96.1%</a:t>
          </a:fld>
          <a:endParaRPr lang="en-GB" sz="800" b="0" i="0" u="none" strike="noStrike">
            <a:solidFill>
              <a:srgbClr val="000000"/>
            </a:solidFill>
            <a:latin typeface="Verdana" pitchFamily="34" charset="0"/>
            <a:ea typeface="Verdana" pitchFamily="34" charset="0"/>
            <a:cs typeface="Verdana" pitchFamily="34" charset="0"/>
          </a:endParaRPr>
        </a:p>
      </xdr:txBody>
    </xdr:sp>
    <xdr:clientData/>
  </xdr:twoCellAnchor>
  <xdr:oneCellAnchor>
    <xdr:from>
      <xdr:col>0</xdr:col>
      <xdr:colOff>161925</xdr:colOff>
      <xdr:row>7</xdr:row>
      <xdr:rowOff>85725</xdr:rowOff>
    </xdr:from>
    <xdr:ext cx="1161152" cy="217047"/>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161925" y="1228725"/>
          <a:ext cx="1161152" cy="217047"/>
        </a:xfrm>
        <a:prstGeom prst="rect">
          <a:avLst/>
        </a:prstGeom>
      </xdr:spPr>
      <xdr:txBody>
        <a:bodyPr vertOverflow="clip" wrap="none" rtlCol="0" anchor="t">
          <a:spAutoFit/>
        </a:bodyPr>
        <a:lstStyle/>
        <a:p>
          <a:r>
            <a:rPr lang="en-GB" sz="800" b="1" i="0" u="none" strike="noStrike">
              <a:solidFill>
                <a:schemeClr val="bg1"/>
              </a:solidFill>
              <a:latin typeface="Verdana" pitchFamily="34" charset="0"/>
              <a:ea typeface="Verdana" pitchFamily="34" charset="0"/>
              <a:cs typeface="Verdana" pitchFamily="34" charset="0"/>
            </a:rPr>
            <a:t>Back</a:t>
          </a:r>
          <a:r>
            <a:rPr lang="en-GB" sz="800" b="1" i="0" u="none" strike="noStrike" baseline="0">
              <a:solidFill>
                <a:schemeClr val="bg1"/>
              </a:solidFill>
              <a:latin typeface="Verdana" pitchFamily="34" charset="0"/>
              <a:ea typeface="Verdana" pitchFamily="34" charset="0"/>
              <a:cs typeface="Verdana" pitchFamily="34" charset="0"/>
            </a:rPr>
            <a:t> to Contents</a:t>
          </a:r>
          <a:endParaRPr lang="en-GB" sz="800" b="1" i="0" u="none" strike="noStrike">
            <a:solidFill>
              <a:schemeClr val="bg1"/>
            </a:solidFill>
            <a:latin typeface="Verdana" pitchFamily="34" charset="0"/>
            <a:ea typeface="Verdana" pitchFamily="34" charset="0"/>
            <a:cs typeface="Verdana" pitchFamily="34" charset="0"/>
          </a:endParaRPr>
        </a:p>
      </xdr:txBody>
    </xdr:sp>
    <xdr:clientData/>
  </xdr:oneCellAnchor>
  <xdr:twoCellAnchor editAs="oneCell">
    <xdr:from>
      <xdr:col>0</xdr:col>
      <xdr:colOff>95251</xdr:colOff>
      <xdr:row>7</xdr:row>
      <xdr:rowOff>19050</xdr:rowOff>
    </xdr:from>
    <xdr:to>
      <xdr:col>0</xdr:col>
      <xdr:colOff>1738579</xdr:colOff>
      <xdr:row>9</xdr:row>
      <xdr:rowOff>85725</xdr:rowOff>
    </xdr:to>
    <xdr:pic>
      <xdr:nvPicPr>
        <xdr:cNvPr id="37" name="Picture 36" descr="BackToContents_button.jpg">
          <a:hlinkClick xmlns:r="http://schemas.openxmlformats.org/officeDocument/2006/relationships" r:id="rId1" tooltip="Back to contents"/>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 cstate="print"/>
        <a:stretch>
          <a:fillRect/>
        </a:stretch>
      </xdr:blipFill>
      <xdr:spPr>
        <a:xfrm>
          <a:off x="95251" y="1162050"/>
          <a:ext cx="1643328" cy="352425"/>
        </a:xfrm>
        <a:prstGeom prst="rect">
          <a:avLst/>
        </a:prstGeom>
      </xdr:spPr>
    </xdr:pic>
    <xdr:clientData/>
  </xdr:twoCellAnchor>
  <xdr:oneCellAnchor>
    <xdr:from>
      <xdr:col>5</xdr:col>
      <xdr:colOff>533400</xdr:colOff>
      <xdr:row>32</xdr:row>
      <xdr:rowOff>28575</xdr:rowOff>
    </xdr:from>
    <xdr:ext cx="184731" cy="217047"/>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3562350" y="5524500"/>
          <a:ext cx="184731" cy="217047"/>
        </a:xfrm>
        <a:prstGeom prst="rect">
          <a:avLst/>
        </a:prstGeom>
      </xdr:spPr>
      <xdr:txBody>
        <a:bodyPr vertOverflow="clip" wrap="none" rtlCol="0" anchor="t">
          <a:spAutoFit/>
        </a:bodyPr>
        <a:lstStyle/>
        <a:p>
          <a:endParaRPr lang="en-GB" sz="800" b="0" i="0" u="none" strike="noStrike">
            <a:solidFill>
              <a:srgbClr val="000000"/>
            </a:solidFill>
            <a:latin typeface="Verdana" pitchFamily="34" charset="0"/>
            <a:ea typeface="Verdana" pitchFamily="34" charset="0"/>
            <a:cs typeface="Verdana" pitchFamily="34" charset="0"/>
          </a:endParaRPr>
        </a:p>
      </xdr:txBody>
    </xdr:sp>
    <xdr:clientData/>
  </xdr:oneCellAnchor>
  <xdr:twoCellAnchor>
    <xdr:from>
      <xdr:col>1</xdr:col>
      <xdr:colOff>114295</xdr:colOff>
      <xdr:row>5</xdr:row>
      <xdr:rowOff>114300</xdr:rowOff>
    </xdr:from>
    <xdr:to>
      <xdr:col>6</xdr:col>
      <xdr:colOff>437754</xdr:colOff>
      <xdr:row>37</xdr:row>
      <xdr:rowOff>57150</xdr:rowOff>
    </xdr:to>
    <xdr:grpSp>
      <xdr:nvGrpSpPr>
        <xdr:cNvPr id="32" name="Group 31">
          <a:extLst>
            <a:ext uri="{FF2B5EF4-FFF2-40B4-BE49-F238E27FC236}">
              <a16:creationId xmlns:a16="http://schemas.microsoft.com/office/drawing/2014/main" id="{00000000-0008-0000-0100-000020000000}"/>
            </a:ext>
          </a:extLst>
        </xdr:cNvPr>
        <xdr:cNvGrpSpPr/>
      </xdr:nvGrpSpPr>
      <xdr:grpSpPr>
        <a:xfrm>
          <a:off x="1885945" y="828675"/>
          <a:ext cx="6114659" cy="5153025"/>
          <a:chOff x="2114545" y="1133475"/>
          <a:chExt cx="6086481" cy="5331479"/>
        </a:xfrm>
      </xdr:grpSpPr>
      <xdr:grpSp>
        <xdr:nvGrpSpPr>
          <xdr:cNvPr id="28" name="Group 27">
            <a:extLst>
              <a:ext uri="{FF2B5EF4-FFF2-40B4-BE49-F238E27FC236}">
                <a16:creationId xmlns:a16="http://schemas.microsoft.com/office/drawing/2014/main" id="{00000000-0008-0000-0100-00001C000000}"/>
              </a:ext>
            </a:extLst>
          </xdr:cNvPr>
          <xdr:cNvGrpSpPr>
            <a:grpSpLocks noChangeAspect="1"/>
          </xdr:cNvGrpSpPr>
        </xdr:nvGrpSpPr>
        <xdr:grpSpPr>
          <a:xfrm>
            <a:off x="2114545" y="1133475"/>
            <a:ext cx="6086481" cy="5331479"/>
            <a:chOff x="2114545" y="1133475"/>
            <a:chExt cx="6019806" cy="5331479"/>
          </a:xfrm>
        </xdr:grpSpPr>
        <xdr:grpSp>
          <xdr:nvGrpSpPr>
            <xdr:cNvPr id="24" name="Group 23">
              <a:extLst>
                <a:ext uri="{FF2B5EF4-FFF2-40B4-BE49-F238E27FC236}">
                  <a16:creationId xmlns:a16="http://schemas.microsoft.com/office/drawing/2014/main" id="{00000000-0008-0000-0100-000018000000}"/>
                </a:ext>
              </a:extLst>
            </xdr:cNvPr>
            <xdr:cNvGrpSpPr/>
          </xdr:nvGrpSpPr>
          <xdr:grpSpPr>
            <a:xfrm>
              <a:off x="2114545" y="1133475"/>
              <a:ext cx="6019806" cy="4701857"/>
              <a:chOff x="2165222" y="1119496"/>
              <a:chExt cx="5604882" cy="4774071"/>
            </a:xfrm>
          </xdr:grpSpPr>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2220564" y="1504948"/>
              <a:ext cx="5549540" cy="4276725"/>
            </xdr:xfrm>
            <a:graphic>
              <a:graphicData uri="http://schemas.openxmlformats.org/drawingml/2006/chart">
                <c:chart xmlns:c="http://schemas.openxmlformats.org/drawingml/2006/chart" xmlns:r="http://schemas.openxmlformats.org/officeDocument/2006/relationships" r:id="rId3"/>
              </a:graphicData>
            </a:graphic>
          </xdr:graphicFrame>
          <xdr:sp macro="" textlink="control!C2">
            <xdr:nvSpPr>
              <xdr:cNvPr id="3" name="TextBox 2">
                <a:extLst>
                  <a:ext uri="{FF2B5EF4-FFF2-40B4-BE49-F238E27FC236}">
                    <a16:creationId xmlns:a16="http://schemas.microsoft.com/office/drawing/2014/main" id="{00000000-0008-0000-0100-000003000000}"/>
                  </a:ext>
                </a:extLst>
              </xdr:cNvPr>
              <xdr:cNvSpPr txBox="1"/>
            </xdr:nvSpPr>
            <xdr:spPr>
              <a:xfrm>
                <a:off x="2165222" y="1119496"/>
                <a:ext cx="5557450" cy="2302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fld id="{070BFF02-C4DD-4953-A7B6-6D17FE3F1C71}" type="TxLink">
                  <a:rPr lang="en-US" sz="900" b="1" i="0" u="none" strike="noStrike">
                    <a:solidFill>
                      <a:srgbClr val="000000"/>
                    </a:solidFill>
                    <a:latin typeface="Verdana"/>
                    <a:ea typeface="Verdana"/>
                    <a:cs typeface="Verdana"/>
                  </a:rPr>
                  <a:pPr/>
                  <a:t>Health Asset indicators, percentages, Powys 001 and Wales</a:t>
                </a:fld>
                <a:endParaRPr lang="en-GB" sz="900" b="1"/>
              </a:p>
            </xdr:txBody>
          </xdr:sp>
          <xdr:sp macro="" textlink="control!C34">
            <xdr:nvSpPr>
              <xdr:cNvPr id="5" name="TextBox 4">
                <a:extLst>
                  <a:ext uri="{FF2B5EF4-FFF2-40B4-BE49-F238E27FC236}">
                    <a16:creationId xmlns:a16="http://schemas.microsoft.com/office/drawing/2014/main" id="{00000000-0008-0000-0100-000005000000}"/>
                  </a:ext>
                </a:extLst>
              </xdr:cNvPr>
              <xdr:cNvSpPr txBox="1"/>
            </xdr:nvSpPr>
            <xdr:spPr>
              <a:xfrm>
                <a:off x="3537678" y="5429934"/>
                <a:ext cx="790544" cy="46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586FBFFB-A866-46DE-AF9B-1E7AE2A663E0}" type="TxLink">
                  <a:rPr lang="en-US" sz="800" b="0" i="0" u="none" strike="noStrike">
                    <a:solidFill>
                      <a:srgbClr val="A04807"/>
                    </a:solidFill>
                    <a:latin typeface="Verdana" pitchFamily="34" charset="0"/>
                    <a:ea typeface="Verdana" pitchFamily="34" charset="0"/>
                    <a:cs typeface="Verdana" pitchFamily="34" charset="0"/>
                  </a:rPr>
                  <a:pPr algn="ctr"/>
                  <a:t>Feeling safe after dark</a:t>
                </a:fld>
                <a:endParaRPr lang="en-GB" sz="800">
                  <a:solidFill>
                    <a:srgbClr val="A04807"/>
                  </a:solidFill>
                  <a:latin typeface="Verdana" pitchFamily="34" charset="0"/>
                  <a:ea typeface="Verdana" pitchFamily="34" charset="0"/>
                  <a:cs typeface="Verdana" pitchFamily="34" charset="0"/>
                </a:endParaRPr>
              </a:p>
            </xdr:txBody>
          </xdr:sp>
          <xdr:sp macro="" textlink="control!C35">
            <xdr:nvSpPr>
              <xdr:cNvPr id="7" name="TextBox 6">
                <a:extLst>
                  <a:ext uri="{FF2B5EF4-FFF2-40B4-BE49-F238E27FC236}">
                    <a16:creationId xmlns:a16="http://schemas.microsoft.com/office/drawing/2014/main" id="{00000000-0008-0000-0100-000007000000}"/>
                  </a:ext>
                </a:extLst>
              </xdr:cNvPr>
              <xdr:cNvSpPr txBox="1"/>
            </xdr:nvSpPr>
            <xdr:spPr>
              <a:xfrm>
                <a:off x="2656084" y="4785804"/>
                <a:ext cx="771524"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fld id="{7C95FAA1-409C-4460-8263-F372A568B2C6}" type="TxLink">
                  <a:rPr lang="en-US" sz="800" b="0" i="0" u="none" strike="noStrike">
                    <a:solidFill>
                      <a:srgbClr val="FF9300"/>
                    </a:solidFill>
                    <a:latin typeface="Verdana"/>
                    <a:ea typeface="Verdana"/>
                    <a:cs typeface="Verdana"/>
                  </a:rPr>
                  <a:pPr algn="r"/>
                  <a:t>Employed</a:t>
                </a:fld>
                <a:endParaRPr lang="en-GB" sz="800">
                  <a:solidFill>
                    <a:srgbClr val="FF9300"/>
                  </a:solidFill>
                  <a:latin typeface="Verdana" pitchFamily="34" charset="0"/>
                  <a:ea typeface="Verdana" pitchFamily="34" charset="0"/>
                  <a:cs typeface="Verdana" pitchFamily="34" charset="0"/>
                </a:endParaRPr>
              </a:p>
            </xdr:txBody>
          </xdr:sp>
          <xdr:sp macro="" textlink="control!C37">
            <xdr:nvSpPr>
              <xdr:cNvPr id="10" name="TextBox 9">
                <a:extLst>
                  <a:ext uri="{FF2B5EF4-FFF2-40B4-BE49-F238E27FC236}">
                    <a16:creationId xmlns:a16="http://schemas.microsoft.com/office/drawing/2014/main" id="{00000000-0008-0000-0100-00000A000000}"/>
                  </a:ext>
                </a:extLst>
              </xdr:cNvPr>
              <xdr:cNvSpPr txBox="1"/>
            </xdr:nvSpPr>
            <xdr:spPr>
              <a:xfrm>
                <a:off x="2573177" y="3459948"/>
                <a:ext cx="895717" cy="36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59603AE7-9F3D-47FD-8936-49A470478B3B}" type="TxLink">
                  <a:rPr lang="en-US" sz="800" b="0" i="0" u="none" strike="noStrike">
                    <a:solidFill>
                      <a:srgbClr val="FF9300"/>
                    </a:solidFill>
                    <a:latin typeface="Verdana"/>
                    <a:ea typeface="Verdana"/>
                    <a:cs typeface="Verdana"/>
                  </a:rPr>
                  <a:pPr algn="ctr"/>
                  <a:t>Adequate living space</a:t>
                </a:fld>
                <a:endParaRPr lang="en-GB" sz="800">
                  <a:solidFill>
                    <a:srgbClr val="FF9300"/>
                  </a:solidFill>
                  <a:latin typeface="Verdana" pitchFamily="34" charset="0"/>
                  <a:ea typeface="Verdana" pitchFamily="34" charset="0"/>
                  <a:cs typeface="Verdana" pitchFamily="34" charset="0"/>
                </a:endParaRPr>
              </a:p>
            </xdr:txBody>
          </xdr:sp>
          <xdr:sp macro="" textlink="control!C38">
            <xdr:nvSpPr>
              <xdr:cNvPr id="11" name="TextBox 10">
                <a:extLst>
                  <a:ext uri="{FF2B5EF4-FFF2-40B4-BE49-F238E27FC236}">
                    <a16:creationId xmlns:a16="http://schemas.microsoft.com/office/drawing/2014/main" id="{00000000-0008-0000-0100-00000B000000}"/>
                  </a:ext>
                </a:extLst>
              </xdr:cNvPr>
              <xdr:cNvSpPr txBox="1"/>
            </xdr:nvSpPr>
            <xdr:spPr>
              <a:xfrm>
                <a:off x="2809136" y="2560518"/>
                <a:ext cx="1171574" cy="435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779CE539-C678-484A-B517-676A32AB7A24}" type="TxLink">
                  <a:rPr lang="en-US" sz="800" b="0" i="0" u="none" strike="noStrike">
                    <a:solidFill>
                      <a:srgbClr val="FF9300"/>
                    </a:solidFill>
                    <a:latin typeface="Verdana"/>
                    <a:ea typeface="Verdana"/>
                    <a:cs typeface="Verdana"/>
                  </a:rPr>
                  <a:pPr algn="ctr"/>
                  <a:t>Local area satisfaction</a:t>
                </a:fld>
                <a:endParaRPr lang="en-GB" sz="800">
                  <a:solidFill>
                    <a:srgbClr val="FF9300"/>
                  </a:solidFill>
                  <a:latin typeface="Verdana" pitchFamily="34" charset="0"/>
                  <a:ea typeface="Verdana" pitchFamily="34" charset="0"/>
                  <a:cs typeface="Verdana" pitchFamily="34" charset="0"/>
                </a:endParaRPr>
              </a:p>
            </xdr:txBody>
          </xdr:sp>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2165226" y="1312359"/>
                <a:ext cx="5525825" cy="2133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800" b="0" i="0" u="none" strike="noStrike">
                    <a:solidFill>
                      <a:sysClr val="windowText" lastClr="000000"/>
                    </a:solidFill>
                    <a:latin typeface="Verdana" pitchFamily="34" charset="0"/>
                    <a:ea typeface="Verdana" pitchFamily="34" charset="0"/>
                    <a:cs typeface="Verdana" pitchFamily="34" charset="0"/>
                  </a:rPr>
                  <a:t>Produced by Public Health Wales Observatory, using NSW (WG), </a:t>
                </a:r>
                <a:r>
                  <a:rPr lang="en-GB" sz="800" b="0" i="0" u="none" strike="noStrike" baseline="0">
                    <a:solidFill>
                      <a:sysClr val="windowText" lastClr="000000"/>
                    </a:solidFill>
                    <a:latin typeface="Verdana" pitchFamily="34" charset="0"/>
                    <a:ea typeface="Verdana" pitchFamily="34" charset="0"/>
                    <a:cs typeface="Verdana" pitchFamily="34" charset="0"/>
                  </a:rPr>
                  <a:t>C</a:t>
                </a:r>
                <a:r>
                  <a:rPr lang="en-GB" sz="800" b="0" i="0" u="none" strike="noStrike">
                    <a:solidFill>
                      <a:sysClr val="windowText" lastClr="000000"/>
                    </a:solidFill>
                    <a:latin typeface="Verdana" pitchFamily="34" charset="0"/>
                    <a:ea typeface="Verdana" pitchFamily="34" charset="0"/>
                    <a:cs typeface="Verdana" pitchFamily="34" charset="0"/>
                  </a:rPr>
                  <a:t>ensus 2011 (ONS)</a:t>
                </a:r>
                <a:r>
                  <a:rPr lang="en-GB" sz="800">
                    <a:solidFill>
                      <a:sysClr val="windowText" lastClr="000000"/>
                    </a:solidFill>
                    <a:latin typeface="Verdana" pitchFamily="34" charset="0"/>
                    <a:ea typeface="Verdana" pitchFamily="34" charset="0"/>
                    <a:cs typeface="Verdana" pitchFamily="34" charset="0"/>
                  </a:rPr>
                  <a:t> and DWP  </a:t>
                </a:r>
              </a:p>
            </xdr:txBody>
          </xdr:sp>
          <xdr:sp macro="" textlink="control!$F$7">
            <xdr:nvSpPr>
              <xdr:cNvPr id="14" name="TextBox 13">
                <a:extLst>
                  <a:ext uri="{FF2B5EF4-FFF2-40B4-BE49-F238E27FC236}">
                    <a16:creationId xmlns:a16="http://schemas.microsoft.com/office/drawing/2014/main" id="{00000000-0008-0000-0100-00000E000000}"/>
                  </a:ext>
                </a:extLst>
              </xdr:cNvPr>
              <xdr:cNvSpPr txBox="1"/>
            </xdr:nvSpPr>
            <xdr:spPr>
              <a:xfrm>
                <a:off x="6491574" y="3694394"/>
                <a:ext cx="440726" cy="209117"/>
              </a:xfrm>
              <a:prstGeom prst="rect">
                <a:avLst/>
              </a:prstGeom>
            </xdr:spPr>
            <xdr:txBody>
              <a:bodyPr vertOverflow="clip" wrap="square" rtlCol="0" anchor="t"/>
              <a:lstStyle/>
              <a:p>
                <a:pPr algn="l"/>
                <a:fld id="{15780B75-1287-45B1-8615-9298E0BEC971}" type="TxLink">
                  <a:rPr lang="en-US" sz="800" b="0" i="0" u="none" strike="noStrike">
                    <a:solidFill>
                      <a:srgbClr val="000000"/>
                    </a:solidFill>
                    <a:latin typeface="Verdana"/>
                    <a:ea typeface="Verdana"/>
                    <a:cs typeface="Verdana"/>
                  </a:rPr>
                  <a:pPr algn="l"/>
                  <a:t>86.8</a:t>
                </a:fld>
                <a:endParaRPr lang="en-GB" sz="800" b="0" i="0" u="none" strike="noStrike">
                  <a:solidFill>
                    <a:srgbClr val="000000"/>
                  </a:solidFill>
                  <a:latin typeface="Verdana" pitchFamily="34" charset="0"/>
                  <a:ea typeface="Verdana" pitchFamily="34" charset="0"/>
                  <a:cs typeface="Verdana" pitchFamily="34" charset="0"/>
                </a:endParaRPr>
              </a:p>
            </xdr:txBody>
          </xdr:sp>
          <xdr:sp macro="" textlink="control!$H$7">
            <xdr:nvSpPr>
              <xdr:cNvPr id="15" name="TextBox 14">
                <a:extLst>
                  <a:ext uri="{FF2B5EF4-FFF2-40B4-BE49-F238E27FC236}">
                    <a16:creationId xmlns:a16="http://schemas.microsoft.com/office/drawing/2014/main" id="{00000000-0008-0000-0100-00000F000000}"/>
                  </a:ext>
                </a:extLst>
              </xdr:cNvPr>
              <xdr:cNvSpPr txBox="1"/>
            </xdr:nvSpPr>
            <xdr:spPr>
              <a:xfrm>
                <a:off x="5610452" y="5280731"/>
                <a:ext cx="542925" cy="200026"/>
              </a:xfrm>
              <a:prstGeom prst="rect">
                <a:avLst/>
              </a:prstGeom>
            </xdr:spPr>
            <xdr:txBody>
              <a:bodyPr vertOverflow="clip" wrap="square" rtlCol="0" anchor="t"/>
              <a:lstStyle/>
              <a:p>
                <a:fld id="{0B2092FE-ECC0-4BCA-AA7F-8A113F3CC31C}" type="TxLink">
                  <a:rPr lang="en-US" sz="800" b="0" i="0" u="none" strike="noStrike">
                    <a:solidFill>
                      <a:srgbClr val="000000"/>
                    </a:solidFill>
                    <a:latin typeface="Verdana"/>
                    <a:ea typeface="Verdana"/>
                    <a:cs typeface="Verdana"/>
                  </a:rPr>
                  <a:pPr/>
                  <a:t>92.8</a:t>
                </a:fld>
                <a:endParaRPr lang="en-GB" sz="800" b="0" i="0" u="none" strike="noStrike">
                  <a:solidFill>
                    <a:srgbClr val="000000"/>
                  </a:solidFill>
                  <a:latin typeface="Verdana" pitchFamily="34" charset="0"/>
                  <a:ea typeface="Verdana" pitchFamily="34" charset="0"/>
                  <a:cs typeface="Verdana" pitchFamily="34" charset="0"/>
                </a:endParaRPr>
              </a:p>
            </xdr:txBody>
          </xdr:sp>
          <xdr:sp macro="" textlink="control!I7">
            <xdr:nvSpPr>
              <xdr:cNvPr id="16" name="TextBox 15">
                <a:extLst>
                  <a:ext uri="{FF2B5EF4-FFF2-40B4-BE49-F238E27FC236}">
                    <a16:creationId xmlns:a16="http://schemas.microsoft.com/office/drawing/2014/main" id="{00000000-0008-0000-0100-000010000000}"/>
                  </a:ext>
                </a:extLst>
              </xdr:cNvPr>
              <xdr:cNvSpPr txBox="1"/>
            </xdr:nvSpPr>
            <xdr:spPr>
              <a:xfrm>
                <a:off x="4669302" y="5566974"/>
                <a:ext cx="581025" cy="200025"/>
              </a:xfrm>
              <a:prstGeom prst="rect">
                <a:avLst/>
              </a:prstGeom>
            </xdr:spPr>
            <xdr:txBody>
              <a:bodyPr vertOverflow="clip" wrap="square" rtlCol="0" anchor="t"/>
              <a:lstStyle/>
              <a:p>
                <a:fld id="{7CAB464D-BCA4-4755-B922-A9990A4ABA22}" type="TxLink">
                  <a:rPr lang="en-US" sz="800" b="0" i="0" u="none" strike="noStrike">
                    <a:solidFill>
                      <a:srgbClr val="000000"/>
                    </a:solidFill>
                    <a:latin typeface="Verdana"/>
                    <a:ea typeface="Verdana"/>
                    <a:cs typeface="Verdana"/>
                  </a:rPr>
                  <a:pPr/>
                  <a:t>80.9</a:t>
                </a:fld>
                <a:endParaRPr lang="en-GB" sz="800" b="0" i="0" u="none" strike="noStrike">
                  <a:solidFill>
                    <a:srgbClr val="000000"/>
                  </a:solidFill>
                  <a:latin typeface="Verdana" pitchFamily="34" charset="0"/>
                  <a:ea typeface="Verdana" pitchFamily="34" charset="0"/>
                  <a:cs typeface="Verdana" pitchFamily="34" charset="0"/>
                </a:endParaRPr>
              </a:p>
            </xdr:txBody>
          </xdr:sp>
          <xdr:sp macro="" textlink="control!K7">
            <xdr:nvSpPr>
              <xdr:cNvPr id="19" name="TextBox 18">
                <a:extLst>
                  <a:ext uri="{FF2B5EF4-FFF2-40B4-BE49-F238E27FC236}">
                    <a16:creationId xmlns:a16="http://schemas.microsoft.com/office/drawing/2014/main" id="{00000000-0008-0000-0100-000013000000}"/>
                  </a:ext>
                </a:extLst>
              </xdr:cNvPr>
              <xdr:cNvSpPr txBox="1"/>
            </xdr:nvSpPr>
            <xdr:spPr>
              <a:xfrm>
                <a:off x="3237137" y="4646455"/>
                <a:ext cx="419772" cy="211528"/>
              </a:xfrm>
              <a:prstGeom prst="rect">
                <a:avLst/>
              </a:prstGeom>
            </xdr:spPr>
            <xdr:txBody>
              <a:bodyPr vertOverflow="clip" wrap="square" rtlCol="0" anchor="t"/>
              <a:lstStyle/>
              <a:p>
                <a:fld id="{456E7488-2605-4BFA-9AB4-7BCEEAF571A9}" type="TxLink">
                  <a:rPr lang="en-US" sz="800" b="0" i="0" u="none" strike="noStrike">
                    <a:solidFill>
                      <a:srgbClr val="000000"/>
                    </a:solidFill>
                    <a:latin typeface="Verdana"/>
                    <a:ea typeface="Verdana"/>
                    <a:cs typeface="Verdana"/>
                  </a:rPr>
                  <a:pPr/>
                  <a:t>67.3</a:t>
                </a:fld>
                <a:endParaRPr lang="en-GB" sz="800" b="0" i="0" u="none" strike="noStrike">
                  <a:solidFill>
                    <a:srgbClr val="000000"/>
                  </a:solidFill>
                  <a:latin typeface="Verdana" pitchFamily="34" charset="0"/>
                  <a:ea typeface="Verdana" pitchFamily="34" charset="0"/>
                  <a:cs typeface="Verdana" pitchFamily="34" charset="0"/>
                </a:endParaRPr>
              </a:p>
            </xdr:txBody>
          </xdr:sp>
          <xdr:sp macro="" textlink="control!$L$7">
            <xdr:nvSpPr>
              <xdr:cNvPr id="21" name="TextBox 20">
                <a:extLst>
                  <a:ext uri="{FF2B5EF4-FFF2-40B4-BE49-F238E27FC236}">
                    <a16:creationId xmlns:a16="http://schemas.microsoft.com/office/drawing/2014/main" id="{00000000-0008-0000-0100-000015000000}"/>
                  </a:ext>
                </a:extLst>
              </xdr:cNvPr>
              <xdr:cNvSpPr txBox="1"/>
            </xdr:nvSpPr>
            <xdr:spPr>
              <a:xfrm>
                <a:off x="2872430" y="3734767"/>
                <a:ext cx="483233" cy="199678"/>
              </a:xfrm>
              <a:prstGeom prst="rect">
                <a:avLst/>
              </a:prstGeom>
            </xdr:spPr>
            <xdr:txBody>
              <a:bodyPr vertOverflow="clip" wrap="square" rtlCol="0" anchor="t"/>
              <a:lstStyle/>
              <a:p>
                <a:fld id="{5F28AA9E-7E47-43CE-889C-2F14F6CA2317}" type="TxLink">
                  <a:rPr lang="en-US" sz="800" b="0" i="0" u="none" strike="noStrike">
                    <a:solidFill>
                      <a:srgbClr val="000000"/>
                    </a:solidFill>
                    <a:latin typeface="Verdana"/>
                    <a:ea typeface="Verdana"/>
                    <a:cs typeface="Verdana"/>
                  </a:rPr>
                  <a:pPr/>
                  <a:t>97.9</a:t>
                </a:fld>
                <a:endParaRPr lang="en-US" sz="800" b="0" i="0" u="none" strike="noStrike">
                  <a:solidFill>
                    <a:srgbClr val="000000"/>
                  </a:solidFill>
                  <a:latin typeface="Verdana"/>
                  <a:ea typeface="Verdana"/>
                  <a:cs typeface="Verdana"/>
                </a:endParaRPr>
              </a:p>
            </xdr:txBody>
          </xdr:sp>
          <xdr:sp macro="" textlink="control!$M$7">
            <xdr:nvSpPr>
              <xdr:cNvPr id="22" name="TextBox 21">
                <a:extLst>
                  <a:ext uri="{FF2B5EF4-FFF2-40B4-BE49-F238E27FC236}">
                    <a16:creationId xmlns:a16="http://schemas.microsoft.com/office/drawing/2014/main" id="{00000000-0008-0000-0100-000016000000}"/>
                  </a:ext>
                </a:extLst>
              </xdr:cNvPr>
              <xdr:cNvSpPr txBox="1"/>
            </xdr:nvSpPr>
            <xdr:spPr>
              <a:xfrm>
                <a:off x="3209912" y="2823520"/>
                <a:ext cx="418614" cy="191548"/>
              </a:xfrm>
              <a:prstGeom prst="rect">
                <a:avLst/>
              </a:prstGeom>
            </xdr:spPr>
            <xdr:txBody>
              <a:bodyPr vertOverflow="clip" wrap="square" rtlCol="0" anchor="t"/>
              <a:lstStyle/>
              <a:p>
                <a:fld id="{A2D0A00A-6DFE-4CAB-A754-016FC3FD9480}" type="TxLink">
                  <a:rPr lang="en-US" sz="800" b="0" i="0" u="none" strike="noStrike">
                    <a:solidFill>
                      <a:srgbClr val="000000"/>
                    </a:solidFill>
                    <a:latin typeface="Verdana"/>
                    <a:ea typeface="Verdana"/>
                    <a:cs typeface="Verdana"/>
                  </a:rPr>
                  <a:pPr/>
                  <a:t>79.1</a:t>
                </a:fld>
                <a:endParaRPr lang="en-US" sz="800" b="0" i="0" u="none" strike="noStrike">
                  <a:solidFill>
                    <a:srgbClr val="000000"/>
                  </a:solidFill>
                  <a:latin typeface="Verdana"/>
                  <a:ea typeface="Verdana"/>
                  <a:cs typeface="Verdana"/>
                </a:endParaRPr>
              </a:p>
            </xdr:txBody>
          </xdr:sp>
        </xdr:grpSp>
        <xdr:sp macro="" textlink="">
          <xdr:nvSpPr>
            <xdr:cNvPr id="25" name="TextBox 1">
              <a:extLst>
                <a:ext uri="{FF2B5EF4-FFF2-40B4-BE49-F238E27FC236}">
                  <a16:creationId xmlns:a16="http://schemas.microsoft.com/office/drawing/2014/main" id="{00000000-0008-0000-0100-000019000000}"/>
                </a:ext>
              </a:extLst>
            </xdr:cNvPr>
            <xdr:cNvSpPr txBox="1"/>
          </xdr:nvSpPr>
          <xdr:spPr>
            <a:xfrm>
              <a:off x="4438645" y="5895975"/>
              <a:ext cx="1400210" cy="3048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solidFill>
                    <a:srgbClr val="A04807"/>
                  </a:solidFill>
                  <a:latin typeface="Verdana" pitchFamily="34" charset="0"/>
                  <a:ea typeface="Verdana" pitchFamily="34" charset="0"/>
                  <a:cs typeface="Verdana" pitchFamily="34" charset="0"/>
                </a:rPr>
                <a:t>Community</a:t>
              </a:r>
            </a:p>
          </xdr:txBody>
        </xdr:sp>
        <xdr:sp macro="" textlink="">
          <xdr:nvSpPr>
            <xdr:cNvPr id="26" name="TextBox 1">
              <a:extLst>
                <a:ext uri="{FF2B5EF4-FFF2-40B4-BE49-F238E27FC236}">
                  <a16:creationId xmlns:a16="http://schemas.microsoft.com/office/drawing/2014/main" id="{00000000-0008-0000-0100-00001A000000}"/>
                </a:ext>
              </a:extLst>
            </xdr:cNvPr>
            <xdr:cNvSpPr txBox="1"/>
          </xdr:nvSpPr>
          <xdr:spPr>
            <a:xfrm>
              <a:off x="4410070" y="5632228"/>
              <a:ext cx="1231999" cy="350077"/>
            </a:xfrm>
            <a:prstGeom prst="rect">
              <a:avLst/>
            </a:prstGeom>
          </xdr:spPr>
          <xdr:txBody>
            <a:bodyPr wrap="square" rtlCol="0" anchor="b"/>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800" b="0" i="0" u="none" strike="noStrike">
                  <a:solidFill>
                    <a:srgbClr val="A04807"/>
                  </a:solidFill>
                  <a:latin typeface="Verdana" pitchFamily="34" charset="0"/>
                  <a:ea typeface="Verdana" pitchFamily="34" charset="0"/>
                  <a:cs typeface="Verdana" pitchFamily="34" charset="0"/>
                </a:rPr>
                <a:t>Two parent households</a:t>
              </a:r>
              <a:endParaRPr lang="en-GB" sz="800">
                <a:solidFill>
                  <a:srgbClr val="A04807"/>
                </a:solidFill>
                <a:latin typeface="Verdana" pitchFamily="34" charset="0"/>
                <a:ea typeface="Verdana" pitchFamily="34" charset="0"/>
                <a:cs typeface="Verdana" pitchFamily="34" charset="0"/>
              </a:endParaRPr>
            </a:p>
          </xdr:txBody>
        </xdr:sp>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2257425" y="6096001"/>
              <a:ext cx="5577243" cy="368953"/>
            </a:xfrm>
            <a:prstGeom prst="rect">
              <a:avLst/>
            </a:prstGeom>
          </xdr:spPr>
          <xdr:txBody>
            <a:bodyPr vertOverflow="clip" wrap="square" rtlCol="0" anchor="t"/>
            <a:lstStyle/>
            <a:p>
              <a:r>
                <a:rPr lang="en-GB" sz="800" b="0" i="0" u="none" strike="noStrike">
                  <a:solidFill>
                    <a:srgbClr val="000000"/>
                  </a:solidFill>
                  <a:latin typeface="Verdana" pitchFamily="34" charset="0"/>
                  <a:ea typeface="Verdana" pitchFamily="34" charset="0"/>
                  <a:cs typeface="Verdana" pitchFamily="34" charset="0"/>
                </a:rPr>
                <a:t>*These percentages</a:t>
              </a:r>
              <a:r>
                <a:rPr lang="en-GB" sz="800" b="0" i="0" u="none" strike="noStrike" baseline="0">
                  <a:solidFill>
                    <a:srgbClr val="000000"/>
                  </a:solidFill>
                  <a:latin typeface="Verdana" pitchFamily="34" charset="0"/>
                  <a:ea typeface="Verdana" pitchFamily="34" charset="0"/>
                  <a:cs typeface="Verdana" pitchFamily="34" charset="0"/>
                </a:rPr>
                <a:t> are</a:t>
              </a:r>
              <a:r>
                <a:rPr lang="en-GB" sz="800" b="0" i="0" u="none" strike="noStrike">
                  <a:solidFill>
                    <a:srgbClr val="000000"/>
                  </a:solidFill>
                  <a:latin typeface="Verdana" pitchFamily="34" charset="0"/>
                  <a:ea typeface="Verdana" pitchFamily="34" charset="0"/>
                  <a:cs typeface="Verdana" pitchFamily="34" charset="0"/>
                </a:rPr>
                <a:t> directly age-standardised using aggregated weightings from the 2013 European Standard Population.</a:t>
              </a:r>
            </a:p>
          </xdr:txBody>
        </xdr:sp>
        <xdr:sp macro="" textlink="">
          <xdr:nvSpPr>
            <xdr:cNvPr id="30" name="TextBox 1">
              <a:extLst>
                <a:ext uri="{FF2B5EF4-FFF2-40B4-BE49-F238E27FC236}">
                  <a16:creationId xmlns:a16="http://schemas.microsoft.com/office/drawing/2014/main" id="{00000000-0008-0000-0100-00001E000000}"/>
                </a:ext>
              </a:extLst>
            </xdr:cNvPr>
            <xdr:cNvSpPr txBox="1"/>
          </xdr:nvSpPr>
          <xdr:spPr>
            <a:xfrm>
              <a:off x="2133595" y="3924300"/>
              <a:ext cx="1017494" cy="33254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solidFill>
                    <a:srgbClr val="FF9300"/>
                  </a:solidFill>
                  <a:latin typeface="Verdana" pitchFamily="34" charset="0"/>
                  <a:ea typeface="Verdana" pitchFamily="34" charset="0"/>
                  <a:cs typeface="Verdana" pitchFamily="34" charset="0"/>
                </a:rPr>
                <a:t>Structure</a:t>
              </a:r>
            </a:p>
          </xdr:txBody>
        </xdr:sp>
      </xdr:grpSp>
      <xdr:sp macro="" textlink="control!J7">
        <xdr:nvSpPr>
          <xdr:cNvPr id="31" name="TextBox 30">
            <a:extLst>
              <a:ext uri="{FF2B5EF4-FFF2-40B4-BE49-F238E27FC236}">
                <a16:creationId xmlns:a16="http://schemas.microsoft.com/office/drawing/2014/main" id="{00000000-0008-0000-0100-00001F000000}"/>
              </a:ext>
            </a:extLst>
          </xdr:cNvPr>
          <xdr:cNvSpPr txBox="1"/>
        </xdr:nvSpPr>
        <xdr:spPr>
          <a:xfrm>
            <a:off x="3867145" y="5238900"/>
            <a:ext cx="565262" cy="196999"/>
          </a:xfrm>
          <a:prstGeom prst="rect">
            <a:avLst/>
          </a:prstGeom>
        </xdr:spPr>
        <xdr:txBody>
          <a:bodyPr vertOverflow="clip" wrap="square" rtlCol="0" anchor="t"/>
          <a:lstStyle/>
          <a:p>
            <a:fld id="{E1D513FF-2251-477A-B0F5-DD6624002F32}" type="TxLink">
              <a:rPr lang="en-US" sz="800" b="0" i="0" u="none" strike="noStrike">
                <a:solidFill>
                  <a:srgbClr val="000000"/>
                </a:solidFill>
                <a:latin typeface="Verdana"/>
                <a:ea typeface="Verdana"/>
                <a:cs typeface="Verdana"/>
              </a:rPr>
              <a:pPr/>
              <a:t>84.4</a:t>
            </a:fld>
            <a:endParaRPr lang="en-GB" sz="800" b="0" i="0" u="none" strike="noStrike">
              <a:solidFill>
                <a:srgbClr val="000000"/>
              </a:solidFill>
              <a:latin typeface="Verdana" pitchFamily="34" charset="0"/>
              <a:ea typeface="Verdana" pitchFamily="34" charset="0"/>
              <a:cs typeface="Verdana" pitchFamily="34" charset="0"/>
            </a:endParaRPr>
          </a:p>
        </xdr:txBody>
      </xdr:sp>
    </xdr:grpSp>
    <xdr:clientData/>
  </xdr:twoCellAnchor>
  <xdr:twoCellAnchor editAs="oneCell">
    <xdr:from>
      <xdr:col>0</xdr:col>
      <xdr:colOff>66675</xdr:colOff>
      <xdr:row>0</xdr:row>
      <xdr:rowOff>104775</xdr:rowOff>
    </xdr:from>
    <xdr:to>
      <xdr:col>3</xdr:col>
      <xdr:colOff>352007</xdr:colOff>
      <xdr:row>5</xdr:row>
      <xdr:rowOff>78000</xdr:rowOff>
    </xdr:to>
    <xdr:pic>
      <xdr:nvPicPr>
        <xdr:cNvPr id="33" name="Picture 32" descr="PHW Observatory RGB">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6675" y="104775"/>
          <a:ext cx="3076157" cy="687600"/>
        </a:xfrm>
        <a:prstGeom prst="rect">
          <a:avLst/>
        </a:prstGeom>
        <a:noFill/>
        <a:ln w="9525">
          <a:noFill/>
          <a:miter lim="800000"/>
          <a:headEnd/>
          <a:tailEnd/>
        </a:ln>
      </xdr:spPr>
    </xdr:pic>
    <xdr:clientData/>
  </xdr:twoCellAnchor>
  <xdr:twoCellAnchor>
    <xdr:from>
      <xdr:col>3</xdr:col>
      <xdr:colOff>76200</xdr:colOff>
      <xdr:row>1</xdr:row>
      <xdr:rowOff>95250</xdr:rowOff>
    </xdr:from>
    <xdr:to>
      <xdr:col>6</xdr:col>
      <xdr:colOff>704850</xdr:colOff>
      <xdr:row>5</xdr:row>
      <xdr:rowOff>66674</xdr:rowOff>
    </xdr:to>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2867025" y="238125"/>
          <a:ext cx="5362575" cy="542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2200" b="1">
              <a:solidFill>
                <a:srgbClr val="619CB2"/>
              </a:solidFill>
              <a:latin typeface="Verdana" pitchFamily="34" charset="0"/>
              <a:ea typeface="Verdana" pitchFamily="34" charset="0"/>
              <a:cs typeface="Verdana" pitchFamily="34" charset="0"/>
            </a:rPr>
            <a:t>Health Assets Reporting Tool</a:t>
          </a: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11</xdr:row>
          <xdr:rowOff>19050</xdr:rowOff>
        </xdr:from>
        <xdr:to>
          <xdr:col>0</xdr:col>
          <xdr:colOff>1409700</xdr:colOff>
          <xdr:row>30</xdr:row>
          <xdr:rowOff>57150</xdr:rowOff>
        </xdr:to>
        <xdr:sp macro="" textlink="">
          <xdr:nvSpPr>
            <xdr:cNvPr id="10241" name="List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19050</xdr:rowOff>
        </xdr:from>
        <xdr:to>
          <xdr:col>1</xdr:col>
          <xdr:colOff>19050</xdr:colOff>
          <xdr:row>37</xdr:row>
          <xdr:rowOff>76200</xdr:rowOff>
        </xdr:to>
        <xdr:sp macro="" textlink="">
          <xdr:nvSpPr>
            <xdr:cNvPr id="10242" name="List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45720</xdr:colOff>
          <xdr:row>11</xdr:row>
          <xdr:rowOff>83820</xdr:rowOff>
        </xdr:from>
        <xdr:to>
          <xdr:col>16</xdr:col>
          <xdr:colOff>510540</xdr:colOff>
          <xdr:row>33</xdr:row>
          <xdr:rowOff>30480</xdr:rowOff>
        </xdr:to>
        <xdr:pic>
          <xdr:nvPicPr>
            <xdr:cNvPr id="10243" name="Picture 3">
              <a:extLst>
                <a:ext uri="{FF2B5EF4-FFF2-40B4-BE49-F238E27FC236}">
                  <a16:creationId xmlns:a16="http://schemas.microsoft.com/office/drawing/2014/main" id="{00000000-0008-0000-0100-000003280000}"/>
                </a:ext>
              </a:extLst>
            </xdr:cNvPr>
            <xdr:cNvPicPr>
              <a:picLocks noChangeArrowheads="1"/>
              <a:extLst>
                <a:ext uri="{84589F7E-364E-4C9E-8A38-B11213B215E9}">
                  <a14:cameraTool cellRange="Picture" spid="_x0000_s10245"/>
                </a:ext>
              </a:extLst>
            </xdr:cNvPicPr>
          </xdr:nvPicPr>
          <xdr:blipFill>
            <a:blip xmlns:r="http://schemas.openxmlformats.org/officeDocument/2006/relationships" r:embed="rId5"/>
            <a:srcRect/>
            <a:stretch>
              <a:fillRect/>
            </a:stretch>
          </xdr:blipFill>
          <xdr:spPr bwMode="auto">
            <a:xfrm>
              <a:off x="8435340" y="1577340"/>
              <a:ext cx="5882640" cy="3482340"/>
            </a:xfrm>
            <a:prstGeom prst="rect">
              <a:avLst/>
            </a:prstGeom>
            <a:noFill/>
            <a:ln w="9525">
              <a:solidFill>
                <a:srgbClr val="FFFFFF" mc:Ignorable="a14" a14:legacySpreadsheetColorIndex="9"/>
              </a:solidFill>
              <a:miter lim="800000"/>
              <a:headEnd/>
              <a:tailEnd/>
            </a:ln>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c:userShapes xmlns:c="http://schemas.openxmlformats.org/drawingml/2006/chart">
  <cdr:absSizeAnchor xmlns:cdr="http://schemas.openxmlformats.org/drawingml/2006/chartDrawing">
    <cdr:from>
      <cdr:x>0.69148</cdr:x>
      <cdr:y>0.24003</cdr:y>
    </cdr:from>
    <cdr:ext cx="810217" cy="371473"/>
    <cdr:sp macro="" textlink="control!$C$29">
      <cdr:nvSpPr>
        <cdr:cNvPr id="3" name="TextBox 2"/>
        <cdr:cNvSpPr txBox="1"/>
      </cdr:nvSpPr>
      <cdr:spPr>
        <a:xfrm xmlns:a="http://schemas.openxmlformats.org/drawingml/2006/main">
          <a:off x="4121446" y="1011029"/>
          <a:ext cx="810217" cy="3714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59365DC-95A9-4B7D-918C-D36DD89E8611}" type="TxLink">
            <a:rPr lang="en-US" sz="800" b="0" i="0" u="none" strike="noStrike">
              <a:solidFill>
                <a:srgbClr val="00B050"/>
              </a:solidFill>
              <a:latin typeface="Verdana"/>
              <a:ea typeface="Verdana"/>
              <a:cs typeface="Verdana"/>
            </a:rPr>
            <a:pPr algn="ctr"/>
            <a:t>5+ GCSE's or higher*</a:t>
          </a:fld>
          <a:endParaRPr lang="en-GB" sz="800">
            <a:solidFill>
              <a:srgbClr val="00B050"/>
            </a:solidFill>
            <a:latin typeface="Verdana" pitchFamily="34" charset="0"/>
            <a:ea typeface="Verdana" pitchFamily="34" charset="0"/>
            <a:cs typeface="Verdana" pitchFamily="34" charset="0"/>
          </a:endParaRPr>
        </a:p>
      </cdr:txBody>
    </cdr:sp>
  </cdr:absSizeAnchor>
  <cdr:absSizeAnchor xmlns:cdr="http://schemas.openxmlformats.org/drawingml/2006/chartDrawing">
    <cdr:from>
      <cdr:x>0.41196</cdr:x>
      <cdr:y>0.02294</cdr:y>
    </cdr:from>
    <cdr:ext cx="828674" cy="419100"/>
    <cdr:sp macro="" textlink="control!$C$27">
      <cdr:nvSpPr>
        <cdr:cNvPr id="5" name="TextBox 4"/>
        <cdr:cNvSpPr txBox="1"/>
      </cdr:nvSpPr>
      <cdr:spPr>
        <a:xfrm xmlns:a="http://schemas.openxmlformats.org/drawingml/2006/main">
          <a:off x="2494124" y="90628"/>
          <a:ext cx="828674"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E7EA06D2-DAB3-4B28-9474-601452DAE92A}" type="TxLink">
            <a:rPr lang="en-US" sz="800" b="0" i="0" u="none" strike="noStrike">
              <a:solidFill>
                <a:srgbClr val="00B050"/>
              </a:solidFill>
              <a:latin typeface="Verdana"/>
              <a:ea typeface="Verdana"/>
              <a:cs typeface="Verdana"/>
            </a:rPr>
            <a:pPr algn="ctr"/>
            <a:t>Good health*</a:t>
          </a:fld>
          <a:endParaRPr lang="en-GB" sz="800">
            <a:solidFill>
              <a:srgbClr val="00B050"/>
            </a:solidFill>
            <a:latin typeface="Verdana" pitchFamily="34" charset="0"/>
            <a:ea typeface="Verdana" pitchFamily="34" charset="0"/>
            <a:cs typeface="Verdana" pitchFamily="34" charset="0"/>
          </a:endParaRPr>
        </a:p>
      </cdr:txBody>
    </cdr:sp>
  </cdr:absSizeAnchor>
  <cdr:absSizeAnchor xmlns:cdr="http://schemas.openxmlformats.org/drawingml/2006/chartDrawing">
    <cdr:from>
      <cdr:x>0.55738</cdr:x>
      <cdr:y>0.04971</cdr:y>
    </cdr:from>
    <cdr:ext cx="1096150" cy="470132"/>
    <cdr:sp macro="" textlink="control!$C$28">
      <cdr:nvSpPr>
        <cdr:cNvPr id="6" name="TextBox 5"/>
        <cdr:cNvSpPr txBox="1"/>
      </cdr:nvSpPr>
      <cdr:spPr>
        <a:xfrm xmlns:a="http://schemas.openxmlformats.org/drawingml/2006/main">
          <a:off x="3374537" y="196387"/>
          <a:ext cx="1096150" cy="4701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86E765D-2304-4410-B549-3C49B464901E}" type="TxLink">
            <a:rPr lang="en-US" sz="800" b="0" i="0" u="none" strike="noStrike">
              <a:solidFill>
                <a:srgbClr val="00B050"/>
              </a:solidFill>
              <a:latin typeface="Verdana"/>
              <a:ea typeface="Verdana"/>
              <a:cs typeface="Verdana"/>
            </a:rPr>
            <a:pPr algn="ctr"/>
            <a:t>Day-to-day activities not limited*</a:t>
          </a:fld>
          <a:endParaRPr lang="en-GB" sz="800">
            <a:solidFill>
              <a:srgbClr val="00B050"/>
            </a:solidFill>
            <a:latin typeface="Verdana" pitchFamily="34" charset="0"/>
            <a:ea typeface="Verdana" pitchFamily="34" charset="0"/>
            <a:cs typeface="Verdana" pitchFamily="34" charset="0"/>
          </a:endParaRPr>
        </a:p>
      </cdr:txBody>
    </cdr:sp>
  </cdr:absSizeAnchor>
  <cdr:relSizeAnchor xmlns:cdr="http://schemas.openxmlformats.org/drawingml/2006/chartDrawing">
    <cdr:from>
      <cdr:x>0.79645</cdr:x>
      <cdr:y>0.12913</cdr:y>
    </cdr:from>
    <cdr:to>
      <cdr:x>0.92489</cdr:x>
      <cdr:y>0.19481</cdr:y>
    </cdr:to>
    <cdr:sp macro="" textlink="">
      <cdr:nvSpPr>
        <cdr:cNvPr id="8" name="TextBox 7"/>
        <cdr:cNvSpPr txBox="1"/>
      </cdr:nvSpPr>
      <cdr:spPr>
        <a:xfrm xmlns:a="http://schemas.openxmlformats.org/drawingml/2006/main">
          <a:off x="4747132" y="543883"/>
          <a:ext cx="765560" cy="2766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b="1">
              <a:solidFill>
                <a:srgbClr val="00B050"/>
              </a:solidFill>
              <a:latin typeface="Verdana" pitchFamily="34" charset="0"/>
              <a:ea typeface="Verdana" pitchFamily="34" charset="0"/>
              <a:cs typeface="Verdana" pitchFamily="34" charset="0"/>
            </a:rPr>
            <a:t>People</a:t>
          </a:r>
        </a:p>
      </cdr:txBody>
    </cdr:sp>
  </cdr:relSizeAnchor>
  <cdr:absSizeAnchor xmlns:cdr="http://schemas.openxmlformats.org/drawingml/2006/chartDrawing">
    <cdr:from>
      <cdr:x>0.74431</cdr:x>
      <cdr:y>0.75714</cdr:y>
    </cdr:from>
    <cdr:ext cx="862177" cy="460347"/>
    <cdr:sp macro="" textlink="control!$C$31">
      <cdr:nvSpPr>
        <cdr:cNvPr id="9" name="TextBox 1"/>
        <cdr:cNvSpPr txBox="1"/>
      </cdr:nvSpPr>
      <cdr:spPr>
        <a:xfrm xmlns:a="http://schemas.openxmlformats.org/drawingml/2006/main">
          <a:off x="4436366" y="3189106"/>
          <a:ext cx="862177" cy="460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E960FB2-01C9-4202-BCB1-5C9BF04A28ED}" type="TxLink">
            <a:rPr lang="en-US" sz="800" b="0" i="0" u="none" strike="noStrike">
              <a:solidFill>
                <a:srgbClr val="00B050"/>
              </a:solidFill>
              <a:latin typeface="Verdana"/>
              <a:ea typeface="Verdana"/>
              <a:cs typeface="Verdana"/>
            </a:rPr>
            <a:pPr algn="ctr"/>
            <a:t>Can keep up with bills</a:t>
          </a:fld>
          <a:endParaRPr lang="en-GB" sz="800">
            <a:solidFill>
              <a:srgbClr val="00B050"/>
            </a:solidFill>
            <a:latin typeface="Verdana" pitchFamily="34" charset="0"/>
            <a:ea typeface="Verdana" pitchFamily="34" charset="0"/>
            <a:cs typeface="Verdana" pitchFamily="34" charset="0"/>
          </a:endParaRPr>
        </a:p>
      </cdr:txBody>
    </cdr:sp>
  </cdr:absSizeAnchor>
  <cdr:relSizeAnchor xmlns:cdr="http://schemas.openxmlformats.org/drawingml/2006/chartDrawing">
    <cdr:from>
      <cdr:x>0.71372</cdr:x>
      <cdr:y>0.72955</cdr:y>
    </cdr:from>
    <cdr:to>
      <cdr:x>0.79864</cdr:x>
      <cdr:y>0.78502</cdr:y>
    </cdr:to>
    <cdr:sp macro="" textlink="control!$G$7">
      <cdr:nvSpPr>
        <cdr:cNvPr id="11" name="TextBox 10"/>
        <cdr:cNvSpPr txBox="1"/>
      </cdr:nvSpPr>
      <cdr:spPr>
        <a:xfrm xmlns:a="http://schemas.openxmlformats.org/drawingml/2006/main">
          <a:off x="4254033" y="3072885"/>
          <a:ext cx="506183" cy="233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CF12461-B3CA-4023-B8BD-21AA91846F92}" type="TxLink">
            <a:rPr lang="en-US" sz="800" b="0" i="0" u="none" strike="noStrike">
              <a:solidFill>
                <a:srgbClr val="000000"/>
              </a:solidFill>
              <a:latin typeface="Verdana"/>
              <a:ea typeface="Verdana"/>
              <a:cs typeface="Verdana"/>
            </a:rPr>
            <a:pPr/>
            <a:t>87.6</a:t>
          </a:fld>
          <a:endParaRPr lang="en-US" sz="800" b="0" i="0" u="none" strike="noStrike">
            <a:solidFill>
              <a:srgbClr val="000000"/>
            </a:solidFill>
            <a:latin typeface="Verdana"/>
            <a:ea typeface="Verdana"/>
            <a:cs typeface="Verdana"/>
          </a:endParaRPr>
        </a:p>
      </cdr:txBody>
    </cdr:sp>
  </cdr:relSizeAnchor>
  <cdr:absSizeAnchor xmlns:cdr="http://schemas.openxmlformats.org/drawingml/2006/chartDrawing">
    <cdr:from>
      <cdr:x>0.57499</cdr:x>
      <cdr:y>0.91285</cdr:y>
    </cdr:from>
    <cdr:ext cx="848331" cy="344311"/>
    <cdr:sp macro="" textlink="control!$C$32">
      <cdr:nvSpPr>
        <cdr:cNvPr id="12" name="TextBox 11"/>
        <cdr:cNvSpPr txBox="1"/>
      </cdr:nvSpPr>
      <cdr:spPr>
        <a:xfrm xmlns:a="http://schemas.openxmlformats.org/drawingml/2006/main">
          <a:off x="3481154" y="3606337"/>
          <a:ext cx="848331" cy="344311"/>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ctr"/>
          <a:fld id="{646C0FAF-7AAF-402C-B5DC-7FBCDC367094}" type="TxLink">
            <a:rPr lang="en-US" sz="800" b="0" i="0" u="none" strike="noStrike">
              <a:solidFill>
                <a:srgbClr val="A04807"/>
              </a:solidFill>
              <a:latin typeface="Verdana" pitchFamily="34" charset="0"/>
              <a:ea typeface="Verdana" pitchFamily="34" charset="0"/>
              <a:cs typeface="Verdana" pitchFamily="34" charset="0"/>
            </a:rPr>
            <a:pPr algn="ctr"/>
            <a:t>GP satisfaction</a:t>
          </a:fld>
          <a:endParaRPr lang="en-GB" sz="800">
            <a:solidFill>
              <a:srgbClr val="A04807"/>
            </a:solidFill>
            <a:latin typeface="Verdana" pitchFamily="34" charset="0"/>
            <a:ea typeface="Verdana" pitchFamily="34" charset="0"/>
            <a:cs typeface="Verdana" pitchFamily="34" charset="0"/>
          </a:endParaRPr>
        </a:p>
      </cdr:txBody>
    </cdr:sp>
  </cdr:absSizeAnchor>
  <cdr:relSizeAnchor xmlns:cdr="http://schemas.openxmlformats.org/drawingml/2006/chartDrawing">
    <cdr:from>
      <cdr:x>0.44375</cdr:x>
      <cdr:y>0.08305</cdr:y>
    </cdr:from>
    <cdr:to>
      <cdr:x>0.51898</cdr:x>
      <cdr:y>0.13375</cdr:y>
    </cdr:to>
    <cdr:sp macro="" textlink="control!$C$7">
      <cdr:nvSpPr>
        <cdr:cNvPr id="14" name="TextBox 13"/>
        <cdr:cNvSpPr txBox="1"/>
      </cdr:nvSpPr>
      <cdr:spPr>
        <a:xfrm xmlns:a="http://schemas.openxmlformats.org/drawingml/2006/main">
          <a:off x="2644913" y="349808"/>
          <a:ext cx="448428" cy="2135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7095438-0371-4B1D-8971-B4F205B16E48}" type="TxLink">
            <a:rPr lang="en-US" sz="800" b="0" i="0" u="none" strike="noStrike">
              <a:solidFill>
                <a:srgbClr val="000000"/>
              </a:solidFill>
              <a:latin typeface="Verdana" pitchFamily="34" charset="0"/>
              <a:ea typeface="Verdana" pitchFamily="34" charset="0"/>
              <a:cs typeface="Verdana" pitchFamily="34" charset="0"/>
            </a:rPr>
            <a:pPr/>
            <a:t>83.5</a:t>
          </a:fld>
          <a:endParaRPr lang="en-GB" sz="800">
            <a:latin typeface="Verdana" pitchFamily="34" charset="0"/>
            <a:ea typeface="Verdana" pitchFamily="34" charset="0"/>
            <a:cs typeface="Verdana" pitchFamily="34" charset="0"/>
          </a:endParaRPr>
        </a:p>
      </cdr:txBody>
    </cdr:sp>
  </cdr:relSizeAnchor>
  <cdr:relSizeAnchor xmlns:cdr="http://schemas.openxmlformats.org/drawingml/2006/chartDrawing">
    <cdr:from>
      <cdr:x>0.60527</cdr:x>
      <cdr:y>0.14703</cdr:y>
    </cdr:from>
    <cdr:to>
      <cdr:x>0.68358</cdr:x>
      <cdr:y>0.19028</cdr:y>
    </cdr:to>
    <cdr:sp macro="" textlink="control!$D$7">
      <cdr:nvSpPr>
        <cdr:cNvPr id="15" name="TextBox 1"/>
        <cdr:cNvSpPr txBox="1"/>
      </cdr:nvSpPr>
      <cdr:spPr>
        <a:xfrm xmlns:a="http://schemas.openxmlformats.org/drawingml/2006/main">
          <a:off x="3664476" y="580864"/>
          <a:ext cx="474111" cy="1708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847859A-1006-45B6-9E8D-EF2E1452157B}" type="TxLink">
            <a:rPr lang="en-US" sz="800" b="0" i="0" u="none" strike="noStrike">
              <a:solidFill>
                <a:srgbClr val="000000"/>
              </a:solidFill>
              <a:latin typeface="Verdana"/>
              <a:ea typeface="Verdana"/>
              <a:cs typeface="Verdana"/>
            </a:rPr>
            <a:pPr/>
            <a:t>82.7</a:t>
          </a:fld>
          <a:endParaRPr lang="en-GB" sz="800">
            <a:latin typeface="Verdana" pitchFamily="34" charset="0"/>
            <a:ea typeface="Verdana" pitchFamily="34" charset="0"/>
            <a:cs typeface="Verdana" pitchFamily="34" charset="0"/>
          </a:endParaRPr>
        </a:p>
      </cdr:txBody>
    </cdr:sp>
  </cdr:relSizeAnchor>
  <cdr:relSizeAnchor xmlns:cdr="http://schemas.openxmlformats.org/drawingml/2006/chartDrawing">
    <cdr:from>
      <cdr:x>0.71779</cdr:x>
      <cdr:y>0.30525</cdr:y>
    </cdr:from>
    <cdr:to>
      <cdr:x>0.79225</cdr:x>
      <cdr:y>0.34858</cdr:y>
    </cdr:to>
    <cdr:sp macro="" textlink="control!$E$7">
      <cdr:nvSpPr>
        <cdr:cNvPr id="16" name="TextBox 15"/>
        <cdr:cNvSpPr txBox="1"/>
      </cdr:nvSpPr>
      <cdr:spPr>
        <a:xfrm xmlns:a="http://schemas.openxmlformats.org/drawingml/2006/main">
          <a:off x="4278302" y="1285728"/>
          <a:ext cx="443814" cy="182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E5A0574-2FEA-4D1E-8EB1-484CD8AFC768}" type="TxLink">
            <a:rPr lang="en-US" sz="800" b="0" i="0" u="none" strike="noStrike">
              <a:solidFill>
                <a:srgbClr val="000000"/>
              </a:solidFill>
              <a:latin typeface="Verdana"/>
              <a:ea typeface="Verdana"/>
              <a:cs typeface="Verdana"/>
            </a:rPr>
            <a:pPr/>
            <a:t>66.0</a:t>
          </a:fld>
          <a:endParaRPr lang="en-GB" sz="800" b="0" i="0" u="none" strike="noStrike">
            <a:solidFill>
              <a:srgbClr val="000000"/>
            </a:solidFill>
            <a:latin typeface="Verdana" pitchFamily="34" charset="0"/>
            <a:ea typeface="Verdana" pitchFamily="34" charset="0"/>
            <a:cs typeface="Verdana" pitchFamily="34" charset="0"/>
          </a:endParaRPr>
        </a:p>
      </cdr:txBody>
    </cdr:sp>
  </cdr:relSizeAnchor>
  <cdr:relSizeAnchor xmlns:cdr="http://schemas.openxmlformats.org/drawingml/2006/chartDrawing">
    <cdr:from>
      <cdr:x>0.73046</cdr:x>
      <cdr:y>0.4413</cdr:y>
    </cdr:from>
    <cdr:to>
      <cdr:x>0.88494</cdr:x>
      <cdr:y>0.52497</cdr:y>
    </cdr:to>
    <cdr:sp macro="" textlink="control!$C$30">
      <cdr:nvSpPr>
        <cdr:cNvPr id="17" name="TextBox 1"/>
        <cdr:cNvSpPr txBox="1"/>
      </cdr:nvSpPr>
      <cdr:spPr>
        <a:xfrm xmlns:a="http://schemas.openxmlformats.org/drawingml/2006/main">
          <a:off x="4353806" y="1858753"/>
          <a:ext cx="920759" cy="352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84AD4AF-BD20-4A3D-BA21-1CCA4EF8C963}" type="TxLink">
            <a:rPr lang="en-US" sz="800" b="0" i="0" u="none" strike="noStrike">
              <a:solidFill>
                <a:srgbClr val="00B050"/>
              </a:solidFill>
              <a:latin typeface="Verdana"/>
              <a:ea typeface="Verdana"/>
              <a:cs typeface="Verdana"/>
            </a:rPr>
            <a:pPr algn="ctr"/>
            <a:t>Any qualifications*</a:t>
          </a:fld>
          <a:endParaRPr lang="en-GB" sz="800">
            <a:solidFill>
              <a:srgbClr val="00B050"/>
            </a:solidFill>
            <a:latin typeface="Verdana" pitchFamily="34" charset="0"/>
            <a:ea typeface="Verdana" pitchFamily="34" charset="0"/>
            <a:cs typeface="Verdana" pitchFamily="34" charset="0"/>
          </a:endParaRPr>
        </a:p>
      </cdr:txBody>
    </cdr:sp>
  </cdr:relSizeAnchor>
  <cdr:relSizeAnchor xmlns:cdr="http://schemas.openxmlformats.org/drawingml/2006/chartDrawing">
    <cdr:from>
      <cdr:x>0.27765</cdr:x>
      <cdr:y>0.12915</cdr:y>
    </cdr:from>
    <cdr:to>
      <cdr:x>0.3604</cdr:x>
      <cdr:y>0.17071</cdr:y>
    </cdr:to>
    <cdr:sp macro="" textlink="control!$N$7">
      <cdr:nvSpPr>
        <cdr:cNvPr id="18" name="TextBox 1"/>
        <cdr:cNvSpPr txBox="1"/>
      </cdr:nvSpPr>
      <cdr:spPr>
        <a:xfrm xmlns:a="http://schemas.openxmlformats.org/drawingml/2006/main">
          <a:off x="1856534" y="580469"/>
          <a:ext cx="553291" cy="1868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AFFB054-1334-451C-AF17-1399FF70C5CC}" type="TxLink">
            <a:rPr lang="en-US" sz="800" b="0" i="0" u="none" strike="noStrike">
              <a:solidFill>
                <a:srgbClr val="000000"/>
              </a:solidFill>
              <a:latin typeface="Verdana"/>
              <a:ea typeface="Verdana"/>
              <a:cs typeface="Verdana"/>
            </a:rPr>
            <a:pPr/>
            <a:t>90.6</a:t>
          </a:fld>
          <a:endParaRPr lang="en-GB" sz="800">
            <a:latin typeface="Verdana" pitchFamily="34" charset="0"/>
            <a:ea typeface="Verdana" pitchFamily="34" charset="0"/>
            <a:cs typeface="Verdana" pitchFamily="34" charset="0"/>
          </a:endParaRPr>
        </a:p>
      </cdr:txBody>
    </cdr:sp>
  </cdr:relSizeAnchor>
  <cdr:relSizeAnchor xmlns:cdr="http://schemas.openxmlformats.org/drawingml/2006/chartDrawing">
    <cdr:from>
      <cdr:x>0.20577</cdr:x>
      <cdr:y>0.07269</cdr:y>
    </cdr:from>
    <cdr:to>
      <cdr:x>0.41509</cdr:x>
      <cdr:y>0.14279</cdr:y>
    </cdr:to>
    <cdr:sp macro="" textlink="control!$C$43">
      <cdr:nvSpPr>
        <cdr:cNvPr id="19" name="TextBox 1"/>
        <cdr:cNvSpPr txBox="1"/>
      </cdr:nvSpPr>
      <cdr:spPr>
        <a:xfrm xmlns:a="http://schemas.openxmlformats.org/drawingml/2006/main">
          <a:off x="1226440" y="306179"/>
          <a:ext cx="1247669"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92A05B-64C3-4026-A0E5-5C80C34A5AAD}" type="TxLink">
            <a:rPr lang="en-US" sz="800" b="0" i="0" u="none" strike="noStrike">
              <a:solidFill>
                <a:srgbClr val="00B050"/>
              </a:solidFill>
              <a:latin typeface="Verdana"/>
              <a:ea typeface="Verdana"/>
              <a:cs typeface="Verdana"/>
            </a:rPr>
            <a:pPr algn="ctr"/>
            <a:t>No income related benefits</a:t>
          </a:fld>
          <a:endParaRPr lang="en-GB" sz="800">
            <a:solidFill>
              <a:srgbClr val="00B050"/>
            </a:solidFill>
            <a:latin typeface="Verdana" pitchFamily="34" charset="0"/>
            <a:ea typeface="Verdana" pitchFamily="34" charset="0"/>
            <a:cs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11</xdr:col>
      <xdr:colOff>28575</xdr:colOff>
      <xdr:row>2</xdr:row>
      <xdr:rowOff>66675</xdr:rowOff>
    </xdr:from>
    <xdr:to>
      <xdr:col>18</xdr:col>
      <xdr:colOff>76200</xdr:colOff>
      <xdr:row>20</xdr:row>
      <xdr:rowOff>47451</xdr:rowOff>
    </xdr:to>
    <xdr:pic>
      <xdr:nvPicPr>
        <xdr:cNvPr id="16386" name="Picture 2">
          <a:extLst>
            <a:ext uri="{FF2B5EF4-FFF2-40B4-BE49-F238E27FC236}">
              <a16:creationId xmlns:a16="http://schemas.microsoft.com/office/drawing/2014/main" id="{00000000-0008-0000-0200-0000024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58175" y="390525"/>
          <a:ext cx="4848225" cy="3133551"/>
        </a:xfrm>
        <a:prstGeom prst="rect">
          <a:avLst/>
        </a:prstGeom>
        <a:noFill/>
      </xdr:spPr>
    </xdr:pic>
    <xdr:clientData/>
  </xdr:twoCellAnchor>
  <xdr:twoCellAnchor editAs="oneCell">
    <xdr:from>
      <xdr:col>8</xdr:col>
      <xdr:colOff>171450</xdr:colOff>
      <xdr:row>0</xdr:row>
      <xdr:rowOff>57150</xdr:rowOff>
    </xdr:from>
    <xdr:to>
      <xdr:col>10</xdr:col>
      <xdr:colOff>443178</xdr:colOff>
      <xdr:row>2</xdr:row>
      <xdr:rowOff>85725</xdr:rowOff>
    </xdr:to>
    <xdr:pic>
      <xdr:nvPicPr>
        <xdr:cNvPr id="9" name="Picture 8" descr="BackToContents_button.jpg">
          <a:hlinkClick xmlns:r="http://schemas.openxmlformats.org/officeDocument/2006/relationships" r:id="rId2" tooltip="Back to contents"/>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stretch>
          <a:fillRect/>
        </a:stretch>
      </xdr:blipFill>
      <xdr:spPr>
        <a:xfrm>
          <a:off x="5657850" y="57150"/>
          <a:ext cx="1643328" cy="352425"/>
        </a:xfrm>
        <a:prstGeom prst="rect">
          <a:avLst/>
        </a:prstGeom>
      </xdr:spPr>
    </xdr:pic>
    <xdr:clientData/>
  </xdr:twoCellAnchor>
  <xdr:twoCellAnchor editAs="oneCell">
    <xdr:from>
      <xdr:col>0</xdr:col>
      <xdr:colOff>0</xdr:colOff>
      <xdr:row>0</xdr:row>
      <xdr:rowOff>0</xdr:rowOff>
    </xdr:from>
    <xdr:to>
      <xdr:col>4</xdr:col>
      <xdr:colOff>293910</xdr:colOff>
      <xdr:row>4</xdr:row>
      <xdr:rowOff>38099</xdr:rowOff>
    </xdr:to>
    <xdr:pic>
      <xdr:nvPicPr>
        <xdr:cNvPr id="6" name="Picture 5" descr="PHW Observatory RGB">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0" y="0"/>
          <a:ext cx="3037110" cy="685799"/>
        </a:xfrm>
        <a:prstGeom prst="rect">
          <a:avLst/>
        </a:prstGeom>
        <a:noFill/>
        <a:ln w="9525">
          <a:noFill/>
          <a:miter lim="800000"/>
          <a:headEnd/>
          <a:tailEnd/>
        </a:ln>
      </xdr:spPr>
    </xdr:pic>
    <xdr:clientData/>
  </xdr:twoCellAnchor>
  <xdr:twoCellAnchor editAs="oneCell">
    <xdr:from>
      <xdr:col>11</xdr:col>
      <xdr:colOff>28576</xdr:colOff>
      <xdr:row>2</xdr:row>
      <xdr:rowOff>66675</xdr:rowOff>
    </xdr:from>
    <xdr:to>
      <xdr:col>19</xdr:col>
      <xdr:colOff>342900</xdr:colOff>
      <xdr:row>21</xdr:row>
      <xdr:rowOff>104775</xdr:rowOff>
    </xdr:to>
    <xdr:pic>
      <xdr:nvPicPr>
        <xdr:cNvPr id="17411" name="Picture 3">
          <a:extLst>
            <a:ext uri="{FF2B5EF4-FFF2-40B4-BE49-F238E27FC236}">
              <a16:creationId xmlns:a16="http://schemas.microsoft.com/office/drawing/2014/main" id="{00000000-0008-0000-0200-000003440000}"/>
            </a:ext>
          </a:extLst>
        </xdr:cNvPr>
        <xdr:cNvPicPr>
          <a:picLocks noChangeAspect="1" noChangeArrowheads="1"/>
        </xdr:cNvPicPr>
      </xdr:nvPicPr>
      <xdr:blipFill>
        <a:blip xmlns:r="http://schemas.openxmlformats.org/officeDocument/2006/relationships" r:embed="rId5" cstate="print"/>
        <a:srcRect t="3683" r="14639" b="8562"/>
        <a:stretch>
          <a:fillRect/>
        </a:stretch>
      </xdr:blipFill>
      <xdr:spPr bwMode="auto">
        <a:xfrm>
          <a:off x="7572376" y="390525"/>
          <a:ext cx="5800724" cy="3352800"/>
        </a:xfrm>
        <a:prstGeom prst="rect">
          <a:avLst/>
        </a:prstGeom>
        <a:noFill/>
        <a:ln w="1">
          <a:noFill/>
          <a:miter lim="800000"/>
          <a:headEnd/>
          <a:tailEnd type="none" w="med" len="med"/>
        </a:ln>
        <a:effectLst/>
      </xdr:spPr>
    </xdr:pic>
    <xdr:clientData/>
  </xdr:twoCellAnchor>
  <xdr:twoCellAnchor editAs="oneCell">
    <xdr:from>
      <xdr:col>11</xdr:col>
      <xdr:colOff>42292</xdr:colOff>
      <xdr:row>25</xdr:row>
      <xdr:rowOff>61091</xdr:rowOff>
    </xdr:from>
    <xdr:to>
      <xdr:col>19</xdr:col>
      <xdr:colOff>371475</xdr:colOff>
      <xdr:row>45</xdr:row>
      <xdr:rowOff>76200</xdr:rowOff>
    </xdr:to>
    <xdr:pic>
      <xdr:nvPicPr>
        <xdr:cNvPr id="17412" name="Picture 4">
          <a:extLst>
            <a:ext uri="{FF2B5EF4-FFF2-40B4-BE49-F238E27FC236}">
              <a16:creationId xmlns:a16="http://schemas.microsoft.com/office/drawing/2014/main" id="{00000000-0008-0000-0200-000004440000}"/>
            </a:ext>
          </a:extLst>
        </xdr:cNvPr>
        <xdr:cNvPicPr>
          <a:picLocks noChangeAspect="1" noChangeArrowheads="1"/>
        </xdr:cNvPicPr>
      </xdr:nvPicPr>
      <xdr:blipFill>
        <a:blip xmlns:r="http://schemas.openxmlformats.org/officeDocument/2006/relationships" r:embed="rId6" cstate="print"/>
        <a:srcRect t="3402" r="11772" b="8803"/>
        <a:stretch>
          <a:fillRect/>
        </a:stretch>
      </xdr:blipFill>
      <xdr:spPr bwMode="auto">
        <a:xfrm>
          <a:off x="7586092" y="4347341"/>
          <a:ext cx="5815583" cy="3253609"/>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2781300</xdr:colOff>
      <xdr:row>0</xdr:row>
      <xdr:rowOff>47625</xdr:rowOff>
    </xdr:from>
    <xdr:to>
      <xdr:col>2</xdr:col>
      <xdr:colOff>5028</xdr:colOff>
      <xdr:row>0</xdr:row>
      <xdr:rowOff>400050</xdr:rowOff>
    </xdr:to>
    <xdr:pic>
      <xdr:nvPicPr>
        <xdr:cNvPr id="2" name="Picture 1" descr="BackToContents_button.jpg">
          <a:hlinkClick xmlns:r="http://schemas.openxmlformats.org/officeDocument/2006/relationships" r:id="rId1" tooltip="Back to content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4114800" y="47625"/>
          <a:ext cx="1643328" cy="352425"/>
        </a:xfrm>
        <a:prstGeom prst="rect">
          <a:avLst/>
        </a:prstGeom>
      </xdr:spPr>
    </xdr:pic>
    <xdr:clientData/>
  </xdr:twoCellAnchor>
  <xdr:twoCellAnchor editAs="oneCell">
    <xdr:from>
      <xdr:col>1</xdr:col>
      <xdr:colOff>2771775</xdr:colOff>
      <xdr:row>242</xdr:row>
      <xdr:rowOff>152400</xdr:rowOff>
    </xdr:from>
    <xdr:to>
      <xdr:col>2</xdr:col>
      <xdr:colOff>1853</xdr:colOff>
      <xdr:row>245</xdr:row>
      <xdr:rowOff>19050</xdr:rowOff>
    </xdr:to>
    <xdr:pic>
      <xdr:nvPicPr>
        <xdr:cNvPr id="4" name="Picture 3" descr="BackToContents_button.jpg">
          <a:hlinkClick xmlns:r="http://schemas.openxmlformats.org/officeDocument/2006/relationships" r:id="rId3" tooltip="Back to contents"/>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4105275" y="69837300"/>
          <a:ext cx="1643328" cy="352425"/>
        </a:xfrm>
        <a:prstGeom prst="rect">
          <a:avLst/>
        </a:prstGeom>
      </xdr:spPr>
    </xdr:pic>
    <xdr:clientData/>
  </xdr:twoCellAnchor>
  <xdr:twoCellAnchor editAs="oneCell">
    <xdr:from>
      <xdr:col>0</xdr:col>
      <xdr:colOff>0</xdr:colOff>
      <xdr:row>0</xdr:row>
      <xdr:rowOff>0</xdr:rowOff>
    </xdr:from>
    <xdr:to>
      <xdr:col>1</xdr:col>
      <xdr:colOff>1703610</xdr:colOff>
      <xdr:row>0</xdr:row>
      <xdr:rowOff>685799</xdr:rowOff>
    </xdr:to>
    <xdr:pic>
      <xdr:nvPicPr>
        <xdr:cNvPr id="5" name="Picture 4" descr="PHW Observatory RGB">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0" y="0"/>
          <a:ext cx="3037110" cy="68579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3056160</xdr:colOff>
      <xdr:row>5</xdr:row>
      <xdr:rowOff>9524</xdr:rowOff>
    </xdr:to>
    <xdr:pic>
      <xdr:nvPicPr>
        <xdr:cNvPr id="2" name="Picture 1" descr="PHW Observatory RG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3037110" cy="685799"/>
        </a:xfrm>
        <a:prstGeom prst="rect">
          <a:avLst/>
        </a:prstGeom>
        <a:noFill/>
        <a:ln w="9525">
          <a:noFill/>
          <a:miter lim="800000"/>
          <a:headEnd/>
          <a:tailEnd/>
        </a:ln>
      </xdr:spPr>
    </xdr:pic>
    <xdr:clientData/>
  </xdr:twoCellAnchor>
  <xdr:twoCellAnchor editAs="oneCell">
    <xdr:from>
      <xdr:col>0</xdr:col>
      <xdr:colOff>4200525</xdr:colOff>
      <xdr:row>0</xdr:row>
      <xdr:rowOff>76200</xdr:rowOff>
    </xdr:from>
    <xdr:to>
      <xdr:col>1</xdr:col>
      <xdr:colOff>14553</xdr:colOff>
      <xdr:row>3</xdr:row>
      <xdr:rowOff>0</xdr:rowOff>
    </xdr:to>
    <xdr:pic>
      <xdr:nvPicPr>
        <xdr:cNvPr id="19" name="Picture 18" descr="BackToContents_button.jpg">
          <a:hlinkClick xmlns:r="http://schemas.openxmlformats.org/officeDocument/2006/relationships" r:id="rId2" tooltip="Back to contents"/>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3" cstate="print"/>
        <a:stretch>
          <a:fillRect/>
        </a:stretch>
      </xdr:blipFill>
      <xdr:spPr>
        <a:xfrm>
          <a:off x="4200525" y="76200"/>
          <a:ext cx="1643328" cy="352425"/>
        </a:xfrm>
        <a:prstGeom prst="rect">
          <a:avLst/>
        </a:prstGeom>
      </xdr:spPr>
    </xdr:pic>
    <xdr:clientData/>
  </xdr:twoCellAnchor>
  <xdr:twoCellAnchor editAs="oneCell">
    <xdr:from>
      <xdr:col>1</xdr:col>
      <xdr:colOff>38100</xdr:colOff>
      <xdr:row>13</xdr:row>
      <xdr:rowOff>28575</xdr:rowOff>
    </xdr:from>
    <xdr:to>
      <xdr:col>9</xdr:col>
      <xdr:colOff>584629</xdr:colOff>
      <xdr:row>21</xdr:row>
      <xdr:rowOff>428625</xdr:rowOff>
    </xdr:to>
    <xdr:pic>
      <xdr:nvPicPr>
        <xdr:cNvPr id="17410" name="Picture 2">
          <a:extLst>
            <a:ext uri="{FF2B5EF4-FFF2-40B4-BE49-F238E27FC236}">
              <a16:creationId xmlns:a16="http://schemas.microsoft.com/office/drawing/2014/main" id="{00000000-0008-0000-0400-000002440000}"/>
            </a:ext>
          </a:extLst>
        </xdr:cNvPr>
        <xdr:cNvPicPr>
          <a:picLocks noChangeAspect="1" noChangeArrowheads="1"/>
        </xdr:cNvPicPr>
      </xdr:nvPicPr>
      <xdr:blipFill>
        <a:blip xmlns:r="http://schemas.openxmlformats.org/officeDocument/2006/relationships" r:embed="rId4" cstate="print"/>
        <a:srcRect r="9917"/>
        <a:stretch>
          <a:fillRect/>
        </a:stretch>
      </xdr:blipFill>
      <xdr:spPr bwMode="auto">
        <a:xfrm>
          <a:off x="5867400" y="2762250"/>
          <a:ext cx="6032929" cy="40957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2421082</xdr:colOff>
      <xdr:row>41</xdr:row>
      <xdr:rowOff>154996</xdr:rowOff>
    </xdr:from>
    <xdr:to>
      <xdr:col>13</xdr:col>
      <xdr:colOff>484044</xdr:colOff>
      <xdr:row>52</xdr:row>
      <xdr:rowOff>133350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421082" y="8327446"/>
          <a:ext cx="11216987" cy="1854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800" b="1">
              <a:solidFill>
                <a:srgbClr val="000080"/>
              </a:solidFill>
              <a:latin typeface="Verdana" pitchFamily="34" charset="0"/>
              <a:ea typeface="+mn-ea"/>
              <a:cs typeface="+mn-cs"/>
            </a:rPr>
            <a:t>Indicator and time period:</a:t>
          </a:r>
          <a:r>
            <a:rPr lang="en-GB" sz="800">
              <a:solidFill>
                <a:srgbClr val="000080"/>
              </a:solidFill>
              <a:latin typeface="Verdana" pitchFamily="34" charset="0"/>
              <a:ea typeface="+mn-ea"/>
              <a:cs typeface="+mn-cs"/>
            </a:rPr>
            <a:t>  </a:t>
          </a:r>
          <a:r>
            <a:rPr lang="en-GB" sz="800" b="1">
              <a:solidFill>
                <a:srgbClr val="000080"/>
              </a:solidFill>
              <a:latin typeface="Verdana" pitchFamily="34" charset="0"/>
              <a:ea typeface="+mn-ea"/>
              <a:cs typeface="+mn-cs"/>
            </a:rPr>
            <a:t>1.</a:t>
          </a:r>
          <a:r>
            <a:rPr lang="en-GB" sz="800">
              <a:solidFill>
                <a:srgbClr val="000080"/>
              </a:solidFill>
              <a:latin typeface="Verdana" pitchFamily="34" charset="0"/>
              <a:ea typeface="+mn-ea"/>
              <a:cs typeface="+mn-cs"/>
            </a:rPr>
            <a:t> % of people who's day-to-day activities are not limited by a long-term health problem or disability, 27 March 2011; </a:t>
          </a:r>
          <a:r>
            <a:rPr lang="en-GB" sz="800" b="1">
              <a:solidFill>
                <a:srgbClr val="000080"/>
              </a:solidFill>
              <a:latin typeface="Verdana" pitchFamily="34" charset="0"/>
              <a:ea typeface="+mn-ea"/>
              <a:cs typeface="+mn-cs"/>
            </a:rPr>
            <a:t>2.</a:t>
          </a:r>
          <a:r>
            <a:rPr lang="en-GB" sz="800">
              <a:solidFill>
                <a:srgbClr val="000080"/>
              </a:solidFill>
              <a:latin typeface="Verdana" pitchFamily="34" charset="0"/>
              <a:ea typeface="+mn-ea"/>
              <a:cs typeface="+mn-cs"/>
            </a:rPr>
            <a:t> % (age-standardised) of people who's day to-day activities are not limited by a long-term health problem or disability, 27  March 2011;  </a:t>
          </a:r>
          <a:r>
            <a:rPr lang="en-GB" sz="800" b="1">
              <a:solidFill>
                <a:srgbClr val="000080"/>
              </a:solidFill>
              <a:latin typeface="Verdana" pitchFamily="34" charset="0"/>
              <a:ea typeface="+mn-ea"/>
              <a:cs typeface="+mn-cs"/>
            </a:rPr>
            <a:t>3. </a:t>
          </a:r>
          <a:r>
            <a:rPr lang="en-GB" sz="800">
              <a:solidFill>
                <a:srgbClr val="000080"/>
              </a:solidFill>
              <a:latin typeface="Verdana" pitchFamily="34" charset="0"/>
              <a:ea typeface="+mn-ea"/>
              <a:cs typeface="+mn-cs"/>
            </a:rPr>
            <a:t>% of people assessing their general health status as good or very good, 27 March 2011; </a:t>
          </a:r>
          <a:r>
            <a:rPr lang="en-GB" sz="800" b="1">
              <a:solidFill>
                <a:srgbClr val="000080"/>
              </a:solidFill>
              <a:latin typeface="Verdana" pitchFamily="34" charset="0"/>
              <a:ea typeface="+mn-ea"/>
              <a:cs typeface="+mn-cs"/>
            </a:rPr>
            <a:t>4.</a:t>
          </a:r>
          <a:r>
            <a:rPr lang="en-GB" sz="800">
              <a:solidFill>
                <a:srgbClr val="000080"/>
              </a:solidFill>
              <a:latin typeface="Verdana" pitchFamily="34" charset="0"/>
              <a:ea typeface="+mn-ea"/>
              <a:cs typeface="+mn-cs"/>
            </a:rPr>
            <a:t> % (age-standardised) of people assessing their general health status as good or very good, 27 March 2011; </a:t>
          </a:r>
          <a:r>
            <a:rPr lang="en-GB" sz="800" b="1">
              <a:solidFill>
                <a:srgbClr val="000080"/>
              </a:solidFill>
              <a:latin typeface="Verdana" pitchFamily="34" charset="0"/>
              <a:ea typeface="+mn-ea"/>
              <a:cs typeface="+mn-cs"/>
            </a:rPr>
            <a:t>5.</a:t>
          </a:r>
          <a:r>
            <a:rPr lang="en-GB" sz="800">
              <a:solidFill>
                <a:srgbClr val="000080"/>
              </a:solidFill>
              <a:latin typeface="Verdana" pitchFamily="34" charset="0"/>
              <a:ea typeface="+mn-ea"/>
              <a:cs typeface="+mn-cs"/>
            </a:rPr>
            <a:t> % of working age people achieving 5+ GCSE A* to C or higher, 27 March 2011; </a:t>
          </a:r>
          <a:r>
            <a:rPr lang="en-GB" sz="800" b="1">
              <a:solidFill>
                <a:srgbClr val="000080"/>
              </a:solidFill>
              <a:latin typeface="Verdana" pitchFamily="34" charset="0"/>
              <a:ea typeface="+mn-ea"/>
              <a:cs typeface="+mn-cs"/>
            </a:rPr>
            <a:t>6.</a:t>
          </a:r>
          <a:r>
            <a:rPr lang="en-GB" sz="800">
              <a:solidFill>
                <a:srgbClr val="000080"/>
              </a:solidFill>
              <a:latin typeface="Verdana" pitchFamily="34" charset="0"/>
              <a:ea typeface="+mn-ea"/>
              <a:cs typeface="+mn-cs"/>
            </a:rPr>
            <a:t> % (age-standardised) of working age people achieving 5+ GCSE A* to C or higher, 27 March 2011; </a:t>
          </a:r>
          <a:r>
            <a:rPr lang="en-GB" sz="800" b="1">
              <a:solidFill>
                <a:srgbClr val="000080"/>
              </a:solidFill>
              <a:latin typeface="Verdana" pitchFamily="34" charset="0"/>
              <a:ea typeface="+mn-ea"/>
              <a:cs typeface="+mn-cs"/>
            </a:rPr>
            <a:t>7.</a:t>
          </a:r>
          <a:r>
            <a:rPr lang="en-GB" sz="800">
              <a:solidFill>
                <a:srgbClr val="000080"/>
              </a:solidFill>
              <a:latin typeface="Verdana" pitchFamily="34" charset="0"/>
              <a:ea typeface="+mn-ea"/>
              <a:cs typeface="+mn-cs"/>
            </a:rPr>
            <a:t> % of working age people who have any qualifications, 27 March 2011; </a:t>
          </a:r>
          <a:r>
            <a:rPr lang="en-GB" sz="800" b="1">
              <a:solidFill>
                <a:srgbClr val="000080"/>
              </a:solidFill>
              <a:latin typeface="Verdana" pitchFamily="34" charset="0"/>
              <a:ea typeface="+mn-ea"/>
              <a:cs typeface="+mn-cs"/>
            </a:rPr>
            <a:t>8.</a:t>
          </a:r>
          <a:r>
            <a:rPr lang="en-GB" sz="800">
              <a:solidFill>
                <a:srgbClr val="000080"/>
              </a:solidFill>
              <a:latin typeface="Verdana" pitchFamily="34" charset="0"/>
              <a:ea typeface="+mn-ea"/>
              <a:cs typeface="+mn-cs"/>
            </a:rPr>
            <a:t> % (age-standardised) of working age people who have any qualifications, 27 March 2011; </a:t>
          </a:r>
          <a:r>
            <a:rPr lang="en-GB" sz="800" b="1">
              <a:solidFill>
                <a:srgbClr val="000080"/>
              </a:solidFill>
              <a:latin typeface="Verdana" pitchFamily="34" charset="0"/>
              <a:ea typeface="+mn-ea"/>
              <a:cs typeface="+mn-cs"/>
            </a:rPr>
            <a:t>9.</a:t>
          </a:r>
          <a:r>
            <a:rPr lang="en-GB" sz="800">
              <a:solidFill>
                <a:srgbClr val="000080"/>
              </a:solidFill>
              <a:latin typeface="Verdana" pitchFamily="34" charset="0"/>
              <a:ea typeface="+mn-ea"/>
              <a:cs typeface="+mn-cs"/>
            </a:rPr>
            <a:t> % of people not in receipt of income related benefits, November 2011, February 2012, May 2012 and August 2012; </a:t>
          </a:r>
          <a:r>
            <a:rPr lang="en-GB" sz="800" b="1">
              <a:solidFill>
                <a:srgbClr val="000080"/>
              </a:solidFill>
              <a:latin typeface="Verdana" pitchFamily="34" charset="0"/>
              <a:ea typeface="+mn-ea"/>
              <a:cs typeface="+mn-cs"/>
            </a:rPr>
            <a:t>10.</a:t>
          </a:r>
          <a:r>
            <a:rPr lang="en-GB" sz="800">
              <a:solidFill>
                <a:srgbClr val="000080"/>
              </a:solidFill>
              <a:latin typeface="Verdana" pitchFamily="34" charset="0"/>
              <a:ea typeface="+mn-ea"/>
              <a:cs typeface="+mn-cs"/>
            </a:rPr>
            <a:t> % of adults aged 16+ not experiencing financial difficulties, April 2012 - March 2013; </a:t>
          </a:r>
          <a:r>
            <a:rPr lang="en-GB" sz="800" b="1">
              <a:solidFill>
                <a:srgbClr val="000080"/>
              </a:solidFill>
              <a:latin typeface="Verdana" pitchFamily="34" charset="0"/>
              <a:ea typeface="+mn-ea"/>
              <a:cs typeface="+mn-cs"/>
            </a:rPr>
            <a:t>11.</a:t>
          </a:r>
          <a:r>
            <a:rPr lang="en-GB" sz="800">
              <a:solidFill>
                <a:srgbClr val="000080"/>
              </a:solidFill>
              <a:latin typeface="Verdana" pitchFamily="34" charset="0"/>
              <a:ea typeface="+mn-ea"/>
              <a:cs typeface="+mn-cs"/>
            </a:rPr>
            <a:t> % of one family households with two parents, 27 March 2011; </a:t>
          </a:r>
          <a:r>
            <a:rPr lang="en-GB" sz="800" b="1">
              <a:solidFill>
                <a:srgbClr val="000080"/>
              </a:solidFill>
              <a:latin typeface="Verdana" pitchFamily="34" charset="0"/>
              <a:ea typeface="+mn-ea"/>
              <a:cs typeface="+mn-cs"/>
            </a:rPr>
            <a:t>12.</a:t>
          </a:r>
          <a:r>
            <a:rPr lang="en-GB" sz="800">
              <a:solidFill>
                <a:srgbClr val="000080"/>
              </a:solidFill>
              <a:latin typeface="Verdana" pitchFamily="34" charset="0"/>
              <a:ea typeface="+mn-ea"/>
              <a:cs typeface="+mn-cs"/>
            </a:rPr>
            <a:t> % of adults aged 16+ that are satisfied with their GP care, April 2012 - March 2013 ; </a:t>
          </a:r>
          <a:r>
            <a:rPr lang="en-GB" sz="800" b="1">
              <a:solidFill>
                <a:srgbClr val="000080"/>
              </a:solidFill>
              <a:latin typeface="Verdana" pitchFamily="34" charset="0"/>
              <a:ea typeface="+mn-ea"/>
              <a:cs typeface="+mn-cs"/>
            </a:rPr>
            <a:t>13.</a:t>
          </a:r>
          <a:r>
            <a:rPr lang="en-GB" sz="800">
              <a:solidFill>
                <a:srgbClr val="000080"/>
              </a:solidFill>
              <a:latin typeface="Verdana" pitchFamily="34" charset="0"/>
              <a:ea typeface="+mn-ea"/>
              <a:cs typeface="+mn-cs"/>
            </a:rPr>
            <a:t>  % of adults aged 16+ that feel safe walking in their local area after dark, April 2012 - March 2013; </a:t>
          </a:r>
          <a:r>
            <a:rPr lang="en-GB" sz="800" b="1">
              <a:solidFill>
                <a:srgbClr val="000080"/>
              </a:solidFill>
              <a:latin typeface="Verdana" pitchFamily="34" charset="0"/>
              <a:ea typeface="+mn-ea"/>
              <a:cs typeface="+mn-cs"/>
            </a:rPr>
            <a:t>14.</a:t>
          </a:r>
          <a:r>
            <a:rPr lang="en-GB" sz="800">
              <a:solidFill>
                <a:srgbClr val="000080"/>
              </a:solidFill>
              <a:latin typeface="Verdana" pitchFamily="34" charset="0"/>
              <a:ea typeface="+mn-ea"/>
              <a:cs typeface="+mn-cs"/>
            </a:rPr>
            <a:t> % of people who are in employment (excluding students), 27 March 2011;  </a:t>
          </a:r>
          <a:r>
            <a:rPr lang="en-GB" sz="800" b="1">
              <a:solidFill>
                <a:srgbClr val="000080"/>
              </a:solidFill>
              <a:latin typeface="Verdana" pitchFamily="34" charset="0"/>
              <a:ea typeface="+mn-ea"/>
              <a:cs typeface="+mn-cs"/>
            </a:rPr>
            <a:t>15.</a:t>
          </a:r>
          <a:r>
            <a:rPr lang="en-GB" sz="800">
              <a:solidFill>
                <a:srgbClr val="000080"/>
              </a:solidFill>
              <a:latin typeface="Verdana" pitchFamily="34" charset="0"/>
              <a:ea typeface="+mn-ea"/>
              <a:cs typeface="+mn-cs"/>
            </a:rPr>
            <a:t> % of adults aged 16+ that are highly satisfied with their local area, April 2012 - March 2013; </a:t>
          </a:r>
          <a:r>
            <a:rPr lang="en-GB" sz="800" b="1">
              <a:solidFill>
                <a:srgbClr val="000080"/>
              </a:solidFill>
              <a:latin typeface="Verdana" pitchFamily="34" charset="0"/>
              <a:ea typeface="+mn-ea"/>
              <a:cs typeface="+mn-cs"/>
            </a:rPr>
            <a:t>16.</a:t>
          </a:r>
          <a:r>
            <a:rPr lang="en-GB" sz="800">
              <a:solidFill>
                <a:srgbClr val="000080"/>
              </a:solidFill>
              <a:latin typeface="Verdana" pitchFamily="34" charset="0"/>
              <a:ea typeface="+mn-ea"/>
              <a:cs typeface="+mn-cs"/>
            </a:rPr>
            <a:t> % of people not living in overcrowded households, 27 March 2011.</a:t>
          </a:r>
        </a:p>
        <a:p>
          <a:endParaRPr lang="en-GB" sz="1100" b="1">
            <a:solidFill>
              <a:srgbClr val="000080"/>
            </a:solidFill>
            <a:latin typeface="+mn-lt"/>
            <a:ea typeface="+mn-ea"/>
            <a:cs typeface="+mn-cs"/>
          </a:endParaRPr>
        </a:p>
        <a:p>
          <a:r>
            <a:rPr lang="en-GB" sz="800" b="1">
              <a:solidFill>
                <a:srgbClr val="000080"/>
              </a:solidFill>
              <a:latin typeface="Verdana" pitchFamily="34" charset="0"/>
              <a:ea typeface="+mn-ea"/>
              <a:cs typeface="+mn-cs"/>
            </a:rPr>
            <a:t>Data sources: a.</a:t>
          </a:r>
          <a:r>
            <a:rPr lang="en-GB" sz="800">
              <a:solidFill>
                <a:srgbClr val="000080"/>
              </a:solidFill>
              <a:latin typeface="Verdana" pitchFamily="34" charset="0"/>
              <a:ea typeface="+mn-ea"/>
              <a:cs typeface="+mn-cs"/>
            </a:rPr>
            <a:t> Table LC3101EWLS, Census 2011: Office of National Statistics (ONS) ; </a:t>
          </a:r>
          <a:r>
            <a:rPr lang="en-GB" sz="800" b="1">
              <a:solidFill>
                <a:srgbClr val="000080"/>
              </a:solidFill>
              <a:latin typeface="Verdana" pitchFamily="34" charset="0"/>
              <a:ea typeface="+mn-ea"/>
              <a:cs typeface="+mn-cs"/>
            </a:rPr>
            <a:t>b.</a:t>
          </a:r>
          <a:r>
            <a:rPr lang="en-GB" sz="800">
              <a:solidFill>
                <a:srgbClr val="000080"/>
              </a:solidFill>
              <a:latin typeface="Verdana" pitchFamily="34" charset="0"/>
              <a:ea typeface="+mn-ea"/>
              <a:cs typeface="+mn-cs"/>
            </a:rPr>
            <a:t> Table LC3302EW, Census 2011: Office of National Statistics (ONS); </a:t>
          </a:r>
          <a:r>
            <a:rPr lang="en-GB" sz="800" b="1">
              <a:solidFill>
                <a:srgbClr val="000080"/>
              </a:solidFill>
              <a:latin typeface="Verdana" pitchFamily="34" charset="0"/>
              <a:ea typeface="+mn-ea"/>
              <a:cs typeface="+mn-cs"/>
            </a:rPr>
            <a:t>c. </a:t>
          </a:r>
          <a:r>
            <a:rPr lang="en-GB" sz="800">
              <a:solidFill>
                <a:srgbClr val="000080"/>
              </a:solidFill>
              <a:latin typeface="Verdana" pitchFamily="34" charset="0"/>
              <a:ea typeface="+mn-ea"/>
              <a:cs typeface="+mn-cs"/>
            </a:rPr>
            <a:t>Table DC5102EW, Census 2011: Office for National Statistics (ONS); </a:t>
          </a:r>
          <a:r>
            <a:rPr lang="en-GB" sz="800" b="1">
              <a:solidFill>
                <a:srgbClr val="000080"/>
              </a:solidFill>
              <a:latin typeface="Verdana" pitchFamily="34" charset="0"/>
              <a:ea typeface="+mn-ea"/>
              <a:cs typeface="+mn-cs"/>
            </a:rPr>
            <a:t>d.</a:t>
          </a:r>
          <a:r>
            <a:rPr lang="en-GB" sz="800">
              <a:solidFill>
                <a:srgbClr val="000080"/>
              </a:solidFill>
              <a:latin typeface="Verdana" pitchFamily="34" charset="0"/>
              <a:ea typeface="+mn-ea"/>
              <a:cs typeface="+mn-cs"/>
            </a:rPr>
            <a:t> Table DC5102EW, Census 2011: Office for National Statistics (ONS); </a:t>
          </a:r>
          <a:r>
            <a:rPr lang="en-GB" sz="800" b="1">
              <a:solidFill>
                <a:srgbClr val="000080"/>
              </a:solidFill>
              <a:latin typeface="Verdana" pitchFamily="34" charset="0"/>
              <a:ea typeface="+mn-ea"/>
              <a:cs typeface="+mn-cs"/>
            </a:rPr>
            <a:t>e.</a:t>
          </a:r>
          <a:r>
            <a:rPr lang="en-GB" sz="800">
              <a:solidFill>
                <a:srgbClr val="000080"/>
              </a:solidFill>
              <a:latin typeface="Verdana" pitchFamily="34" charset="0"/>
              <a:ea typeface="+mn-ea"/>
              <a:cs typeface="+mn-cs"/>
            </a:rPr>
            <a:t> Department for Work and Pensions (DWP); </a:t>
          </a:r>
          <a:r>
            <a:rPr lang="en-GB" sz="800" b="1">
              <a:solidFill>
                <a:srgbClr val="000080"/>
              </a:solidFill>
              <a:latin typeface="Verdana" pitchFamily="34" charset="0"/>
              <a:ea typeface="+mn-ea"/>
              <a:cs typeface="+mn-cs"/>
            </a:rPr>
            <a:t>f.</a:t>
          </a:r>
          <a:r>
            <a:rPr lang="en-GB" sz="800">
              <a:solidFill>
                <a:srgbClr val="000080"/>
              </a:solidFill>
              <a:latin typeface="Verdana" pitchFamily="34" charset="0"/>
              <a:ea typeface="+mn-ea"/>
              <a:cs typeface="+mn-cs"/>
            </a:rPr>
            <a:t> National Survey for Wales (NSW), Welsh Government (WG); </a:t>
          </a:r>
          <a:r>
            <a:rPr lang="en-GB" sz="800" b="1">
              <a:solidFill>
                <a:srgbClr val="000080"/>
              </a:solidFill>
              <a:latin typeface="Verdana" pitchFamily="34" charset="0"/>
              <a:ea typeface="+mn-ea"/>
              <a:cs typeface="+mn-cs"/>
            </a:rPr>
            <a:t>g. </a:t>
          </a:r>
          <a:r>
            <a:rPr lang="en-GB" sz="800">
              <a:solidFill>
                <a:srgbClr val="000080"/>
              </a:solidFill>
              <a:latin typeface="Verdana" pitchFamily="34" charset="0"/>
              <a:ea typeface="+mn-ea"/>
              <a:cs typeface="+mn-cs"/>
            </a:rPr>
            <a:t>Table KS105EW, Census 2011: Office for National Statistics (ONS); </a:t>
          </a:r>
          <a:r>
            <a:rPr lang="en-GB" sz="800" b="1">
              <a:solidFill>
                <a:srgbClr val="000080"/>
              </a:solidFill>
              <a:latin typeface="Verdana" pitchFamily="34" charset="0"/>
              <a:ea typeface="+mn-ea"/>
              <a:cs typeface="+mn-cs"/>
            </a:rPr>
            <a:t>h.</a:t>
          </a:r>
          <a:r>
            <a:rPr lang="en-GB" sz="800">
              <a:solidFill>
                <a:srgbClr val="000080"/>
              </a:solidFill>
              <a:latin typeface="Verdana" pitchFamily="34" charset="0"/>
              <a:ea typeface="+mn-ea"/>
              <a:cs typeface="+mn-cs"/>
            </a:rPr>
            <a:t> Table KS601EW to KS603EW, Census 2011: Office of National Statistics (ONS); </a:t>
          </a:r>
          <a:r>
            <a:rPr lang="en-GB" sz="800" b="1">
              <a:solidFill>
                <a:srgbClr val="000080"/>
              </a:solidFill>
              <a:latin typeface="Verdana" pitchFamily="34" charset="0"/>
              <a:ea typeface="+mn-ea"/>
              <a:cs typeface="+mn-cs"/>
            </a:rPr>
            <a:t>i .</a:t>
          </a:r>
          <a:r>
            <a:rPr lang="en-GB" sz="800">
              <a:solidFill>
                <a:srgbClr val="000080"/>
              </a:solidFill>
              <a:latin typeface="Verdana" pitchFamily="34" charset="0"/>
              <a:ea typeface="+mn-ea"/>
              <a:cs typeface="+mn-cs"/>
            </a:rPr>
            <a:t> Table QS412EW, Census 2011: Office of National Statistics (ONS) </a:t>
          </a:r>
        </a:p>
        <a:p>
          <a:endParaRPr lang="en-GB" sz="1100"/>
        </a:p>
      </xdr:txBody>
    </xdr:sp>
    <xdr:clientData/>
  </xdr:twoCellAnchor>
  <xdr:twoCellAnchor editAs="oneCell">
    <xdr:from>
      <xdr:col>0</xdr:col>
      <xdr:colOff>0</xdr:colOff>
      <xdr:row>0</xdr:row>
      <xdr:rowOff>0</xdr:rowOff>
    </xdr:from>
    <xdr:to>
      <xdr:col>1</xdr:col>
      <xdr:colOff>589185</xdr:colOff>
      <xdr:row>3</xdr:row>
      <xdr:rowOff>171449</xdr:rowOff>
    </xdr:to>
    <xdr:pic>
      <xdr:nvPicPr>
        <xdr:cNvPr id="5" name="Picture 4" descr="PHW Observatory RGB">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37110" cy="685799"/>
        </a:xfrm>
        <a:prstGeom prst="rect">
          <a:avLst/>
        </a:prstGeom>
        <a:noFill/>
        <a:ln w="9525">
          <a:noFill/>
          <a:miter lim="800000"/>
          <a:headEnd/>
          <a:tailEnd/>
        </a:ln>
      </xdr:spPr>
    </xdr:pic>
    <xdr:clientData/>
  </xdr:twoCellAnchor>
  <xdr:twoCellAnchor editAs="oneCell">
    <xdr:from>
      <xdr:col>0</xdr:col>
      <xdr:colOff>76200</xdr:colOff>
      <xdr:row>5</xdr:row>
      <xdr:rowOff>28575</xdr:rowOff>
    </xdr:from>
    <xdr:to>
      <xdr:col>0</xdr:col>
      <xdr:colOff>1719528</xdr:colOff>
      <xdr:row>6</xdr:row>
      <xdr:rowOff>28575</xdr:rowOff>
    </xdr:to>
    <xdr:pic>
      <xdr:nvPicPr>
        <xdr:cNvPr id="6" name="Picture 5" descr="BackToContents_button.jpg">
          <a:hlinkClick xmlns:r="http://schemas.openxmlformats.org/officeDocument/2006/relationships" r:id="rId2" tooltip="Back to contents"/>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76200" y="885825"/>
          <a:ext cx="1643328" cy="352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5404383</xdr:colOff>
      <xdr:row>0</xdr:row>
      <xdr:rowOff>5137200</xdr:rowOff>
    </xdr:to>
    <xdr:pic>
      <xdr:nvPicPr>
        <xdr:cNvPr id="68" name="Picture 67" descr="New Picture.jpg">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1" cstate="print"/>
        <a:stretch>
          <a:fillRect/>
        </a:stretch>
      </xdr:blipFill>
      <xdr:spPr>
        <a:xfrm>
          <a:off x="873125" y="0"/>
          <a:ext cx="5404383" cy="5137200"/>
        </a:xfrm>
        <a:prstGeom prst="rect">
          <a:avLst/>
        </a:prstGeom>
      </xdr:spPr>
    </xdr:pic>
    <xdr:clientData/>
  </xdr:twoCellAnchor>
  <xdr:twoCellAnchor editAs="oneCell">
    <xdr:from>
      <xdr:col>1</xdr:col>
      <xdr:colOff>0</xdr:colOff>
      <xdr:row>42</xdr:row>
      <xdr:rowOff>0</xdr:rowOff>
    </xdr:from>
    <xdr:to>
      <xdr:col>1</xdr:col>
      <xdr:colOff>8563698</xdr:colOff>
      <xdr:row>42</xdr:row>
      <xdr:rowOff>5129263</xdr:rowOff>
    </xdr:to>
    <xdr:pic>
      <xdr:nvPicPr>
        <xdr:cNvPr id="69" name="Picture 68" descr="New Picture (21).jpg">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2" cstate="print"/>
        <a:stretch>
          <a:fillRect/>
        </a:stretch>
      </xdr:blipFill>
      <xdr:spPr>
        <a:xfrm>
          <a:off x="881063" y="112252125"/>
          <a:ext cx="8563698" cy="5129263"/>
        </a:xfrm>
        <a:prstGeom prst="rect">
          <a:avLst/>
        </a:prstGeom>
      </xdr:spPr>
    </xdr:pic>
    <xdr:clientData/>
  </xdr:twoCellAnchor>
  <xdr:twoCellAnchor editAs="oneCell">
    <xdr:from>
      <xdr:col>1</xdr:col>
      <xdr:colOff>0</xdr:colOff>
      <xdr:row>40</xdr:row>
      <xdr:rowOff>0</xdr:rowOff>
    </xdr:from>
    <xdr:to>
      <xdr:col>1</xdr:col>
      <xdr:colOff>4650459</xdr:colOff>
      <xdr:row>40</xdr:row>
      <xdr:rowOff>5129263</xdr:rowOff>
    </xdr:to>
    <xdr:pic>
      <xdr:nvPicPr>
        <xdr:cNvPr id="70" name="Picture 69" descr="New Picture (20).jpg">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3" cstate="print"/>
        <a:stretch>
          <a:fillRect/>
        </a:stretch>
      </xdr:blipFill>
      <xdr:spPr>
        <a:xfrm>
          <a:off x="881063" y="106822875"/>
          <a:ext cx="4650459" cy="5129263"/>
        </a:xfrm>
        <a:prstGeom prst="rect">
          <a:avLst/>
        </a:prstGeom>
      </xdr:spPr>
    </xdr:pic>
    <xdr:clientData/>
  </xdr:twoCellAnchor>
  <xdr:twoCellAnchor editAs="oneCell">
    <xdr:from>
      <xdr:col>1</xdr:col>
      <xdr:colOff>0</xdr:colOff>
      <xdr:row>38</xdr:row>
      <xdr:rowOff>0</xdr:rowOff>
    </xdr:from>
    <xdr:to>
      <xdr:col>1</xdr:col>
      <xdr:colOff>4304099</xdr:colOff>
      <xdr:row>38</xdr:row>
      <xdr:rowOff>5129263</xdr:rowOff>
    </xdr:to>
    <xdr:pic>
      <xdr:nvPicPr>
        <xdr:cNvPr id="71" name="Picture 70" descr="New Picture (19).jpg">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4" cstate="print"/>
        <a:stretch>
          <a:fillRect/>
        </a:stretch>
      </xdr:blipFill>
      <xdr:spPr>
        <a:xfrm>
          <a:off x="881063" y="101393625"/>
          <a:ext cx="4304099" cy="5129263"/>
        </a:xfrm>
        <a:prstGeom prst="rect">
          <a:avLst/>
        </a:prstGeom>
      </xdr:spPr>
    </xdr:pic>
    <xdr:clientData/>
  </xdr:twoCellAnchor>
  <xdr:twoCellAnchor editAs="oneCell">
    <xdr:from>
      <xdr:col>1</xdr:col>
      <xdr:colOff>0</xdr:colOff>
      <xdr:row>36</xdr:row>
      <xdr:rowOff>0</xdr:rowOff>
    </xdr:from>
    <xdr:to>
      <xdr:col>1</xdr:col>
      <xdr:colOff>4237540</xdr:colOff>
      <xdr:row>36</xdr:row>
      <xdr:rowOff>5129263</xdr:rowOff>
    </xdr:to>
    <xdr:pic>
      <xdr:nvPicPr>
        <xdr:cNvPr id="72" name="Picture 71" descr="New Picture (18).jpg">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5" cstate="print"/>
        <a:stretch>
          <a:fillRect/>
        </a:stretch>
      </xdr:blipFill>
      <xdr:spPr>
        <a:xfrm>
          <a:off x="881063" y="95964375"/>
          <a:ext cx="4237540" cy="5129263"/>
        </a:xfrm>
        <a:prstGeom prst="rect">
          <a:avLst/>
        </a:prstGeom>
      </xdr:spPr>
    </xdr:pic>
    <xdr:clientData/>
  </xdr:twoCellAnchor>
  <xdr:twoCellAnchor editAs="oneCell">
    <xdr:from>
      <xdr:col>1</xdr:col>
      <xdr:colOff>0</xdr:colOff>
      <xdr:row>34</xdr:row>
      <xdr:rowOff>0</xdr:rowOff>
    </xdr:from>
    <xdr:to>
      <xdr:col>1</xdr:col>
      <xdr:colOff>4490032</xdr:colOff>
      <xdr:row>34</xdr:row>
      <xdr:rowOff>5129263</xdr:rowOff>
    </xdr:to>
    <xdr:pic>
      <xdr:nvPicPr>
        <xdr:cNvPr id="73" name="Picture 72" descr="New Picture (17).jpg">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6" cstate="print"/>
        <a:stretch>
          <a:fillRect/>
        </a:stretch>
      </xdr:blipFill>
      <xdr:spPr>
        <a:xfrm>
          <a:off x="881063" y="90535125"/>
          <a:ext cx="4490032" cy="5129263"/>
        </a:xfrm>
        <a:prstGeom prst="rect">
          <a:avLst/>
        </a:prstGeom>
      </xdr:spPr>
    </xdr:pic>
    <xdr:clientData/>
  </xdr:twoCellAnchor>
  <xdr:twoCellAnchor editAs="oneCell">
    <xdr:from>
      <xdr:col>1</xdr:col>
      <xdr:colOff>0</xdr:colOff>
      <xdr:row>32</xdr:row>
      <xdr:rowOff>0</xdr:rowOff>
    </xdr:from>
    <xdr:to>
      <xdr:col>1</xdr:col>
      <xdr:colOff>4223122</xdr:colOff>
      <xdr:row>32</xdr:row>
      <xdr:rowOff>5129263</xdr:rowOff>
    </xdr:to>
    <xdr:pic>
      <xdr:nvPicPr>
        <xdr:cNvPr id="74" name="Picture 73" descr="New Picture (16).jpg">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7" cstate="print"/>
        <a:stretch>
          <a:fillRect/>
        </a:stretch>
      </xdr:blipFill>
      <xdr:spPr>
        <a:xfrm>
          <a:off x="881063" y="85105875"/>
          <a:ext cx="4223122" cy="5129263"/>
        </a:xfrm>
        <a:prstGeom prst="rect">
          <a:avLst/>
        </a:prstGeom>
      </xdr:spPr>
    </xdr:pic>
    <xdr:clientData/>
  </xdr:twoCellAnchor>
  <xdr:twoCellAnchor editAs="oneCell">
    <xdr:from>
      <xdr:col>1</xdr:col>
      <xdr:colOff>0</xdr:colOff>
      <xdr:row>30</xdr:row>
      <xdr:rowOff>0</xdr:rowOff>
    </xdr:from>
    <xdr:to>
      <xdr:col>1</xdr:col>
      <xdr:colOff>8109622</xdr:colOff>
      <xdr:row>30</xdr:row>
      <xdr:rowOff>5129263</xdr:rowOff>
    </xdr:to>
    <xdr:pic>
      <xdr:nvPicPr>
        <xdr:cNvPr id="75" name="Picture 74" descr="New Picture (15).jpg">
          <a:extLst>
            <a:ext uri="{FF2B5EF4-FFF2-40B4-BE49-F238E27FC236}">
              <a16:creationId xmlns:a16="http://schemas.microsoft.com/office/drawing/2014/main" id="{00000000-0008-0000-0700-00004B000000}"/>
            </a:ext>
          </a:extLst>
        </xdr:cNvPr>
        <xdr:cNvPicPr>
          <a:picLocks noChangeAspect="1"/>
        </xdr:cNvPicPr>
      </xdr:nvPicPr>
      <xdr:blipFill>
        <a:blip xmlns:r="http://schemas.openxmlformats.org/officeDocument/2006/relationships" r:embed="rId8" cstate="print"/>
        <a:stretch>
          <a:fillRect/>
        </a:stretch>
      </xdr:blipFill>
      <xdr:spPr>
        <a:xfrm>
          <a:off x="881063" y="79676625"/>
          <a:ext cx="8109622" cy="5129263"/>
        </a:xfrm>
        <a:prstGeom prst="rect">
          <a:avLst/>
        </a:prstGeom>
      </xdr:spPr>
    </xdr:pic>
    <xdr:clientData/>
  </xdr:twoCellAnchor>
  <xdr:twoCellAnchor editAs="oneCell">
    <xdr:from>
      <xdr:col>1</xdr:col>
      <xdr:colOff>0</xdr:colOff>
      <xdr:row>28</xdr:row>
      <xdr:rowOff>0</xdr:rowOff>
    </xdr:from>
    <xdr:to>
      <xdr:col>1</xdr:col>
      <xdr:colOff>8810924</xdr:colOff>
      <xdr:row>28</xdr:row>
      <xdr:rowOff>5129263</xdr:rowOff>
    </xdr:to>
    <xdr:pic>
      <xdr:nvPicPr>
        <xdr:cNvPr id="76" name="Picture 75" descr="New Picture (14).jpg">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9" cstate="print"/>
        <a:stretch>
          <a:fillRect/>
        </a:stretch>
      </xdr:blipFill>
      <xdr:spPr>
        <a:xfrm>
          <a:off x="881063" y="74247375"/>
          <a:ext cx="8810924" cy="5129263"/>
        </a:xfrm>
        <a:prstGeom prst="rect">
          <a:avLst/>
        </a:prstGeom>
      </xdr:spPr>
    </xdr:pic>
    <xdr:clientData/>
  </xdr:twoCellAnchor>
  <xdr:twoCellAnchor editAs="oneCell">
    <xdr:from>
      <xdr:col>1</xdr:col>
      <xdr:colOff>0</xdr:colOff>
      <xdr:row>26</xdr:row>
      <xdr:rowOff>0</xdr:rowOff>
    </xdr:from>
    <xdr:to>
      <xdr:col>1</xdr:col>
      <xdr:colOff>4779844</xdr:colOff>
      <xdr:row>26</xdr:row>
      <xdr:rowOff>5129263</xdr:rowOff>
    </xdr:to>
    <xdr:pic>
      <xdr:nvPicPr>
        <xdr:cNvPr id="77" name="Picture 76" descr="New Picture (13).jpg">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10" cstate="print"/>
        <a:stretch>
          <a:fillRect/>
        </a:stretch>
      </xdr:blipFill>
      <xdr:spPr>
        <a:xfrm>
          <a:off x="881063" y="68818125"/>
          <a:ext cx="4779844" cy="5129263"/>
        </a:xfrm>
        <a:prstGeom prst="rect">
          <a:avLst/>
        </a:prstGeom>
      </xdr:spPr>
    </xdr:pic>
    <xdr:clientData/>
  </xdr:twoCellAnchor>
  <xdr:twoCellAnchor editAs="oneCell">
    <xdr:from>
      <xdr:col>1</xdr:col>
      <xdr:colOff>0</xdr:colOff>
      <xdr:row>24</xdr:row>
      <xdr:rowOff>0</xdr:rowOff>
    </xdr:from>
    <xdr:to>
      <xdr:col>1</xdr:col>
      <xdr:colOff>4853514</xdr:colOff>
      <xdr:row>24</xdr:row>
      <xdr:rowOff>5129263</xdr:rowOff>
    </xdr:to>
    <xdr:pic>
      <xdr:nvPicPr>
        <xdr:cNvPr id="78" name="Picture 77" descr="New Picture (12).jpg">
          <a:extLst>
            <a:ext uri="{FF2B5EF4-FFF2-40B4-BE49-F238E27FC236}">
              <a16:creationId xmlns:a16="http://schemas.microsoft.com/office/drawing/2014/main" id="{00000000-0008-0000-0700-00004E000000}"/>
            </a:ext>
          </a:extLst>
        </xdr:cNvPr>
        <xdr:cNvPicPr>
          <a:picLocks noChangeAspect="1"/>
        </xdr:cNvPicPr>
      </xdr:nvPicPr>
      <xdr:blipFill>
        <a:blip xmlns:r="http://schemas.openxmlformats.org/officeDocument/2006/relationships" r:embed="rId11" cstate="print"/>
        <a:stretch>
          <a:fillRect/>
        </a:stretch>
      </xdr:blipFill>
      <xdr:spPr>
        <a:xfrm>
          <a:off x="881063" y="63388875"/>
          <a:ext cx="4853514" cy="5129263"/>
        </a:xfrm>
        <a:prstGeom prst="rect">
          <a:avLst/>
        </a:prstGeom>
      </xdr:spPr>
    </xdr:pic>
    <xdr:clientData/>
  </xdr:twoCellAnchor>
  <xdr:twoCellAnchor editAs="oneCell">
    <xdr:from>
      <xdr:col>1</xdr:col>
      <xdr:colOff>0</xdr:colOff>
      <xdr:row>22</xdr:row>
      <xdr:rowOff>0</xdr:rowOff>
    </xdr:from>
    <xdr:to>
      <xdr:col>1</xdr:col>
      <xdr:colOff>6292076</xdr:colOff>
      <xdr:row>22</xdr:row>
      <xdr:rowOff>5129263</xdr:rowOff>
    </xdr:to>
    <xdr:pic>
      <xdr:nvPicPr>
        <xdr:cNvPr id="79" name="Picture 78" descr="New Picture (11).jpg">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12" cstate="print"/>
        <a:stretch>
          <a:fillRect/>
        </a:stretch>
      </xdr:blipFill>
      <xdr:spPr>
        <a:xfrm>
          <a:off x="881063" y="58078688"/>
          <a:ext cx="6292076" cy="5129263"/>
        </a:xfrm>
        <a:prstGeom prst="rect">
          <a:avLst/>
        </a:prstGeom>
      </xdr:spPr>
    </xdr:pic>
    <xdr:clientData/>
  </xdr:twoCellAnchor>
  <xdr:twoCellAnchor editAs="oneCell">
    <xdr:from>
      <xdr:col>1</xdr:col>
      <xdr:colOff>0</xdr:colOff>
      <xdr:row>20</xdr:row>
      <xdr:rowOff>0</xdr:rowOff>
    </xdr:from>
    <xdr:to>
      <xdr:col>1</xdr:col>
      <xdr:colOff>7208786</xdr:colOff>
      <xdr:row>20</xdr:row>
      <xdr:rowOff>5129263</xdr:rowOff>
    </xdr:to>
    <xdr:pic>
      <xdr:nvPicPr>
        <xdr:cNvPr id="80" name="Picture 79" descr="New Picture (10).jpg">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13" cstate="print"/>
        <a:stretch>
          <a:fillRect/>
        </a:stretch>
      </xdr:blipFill>
      <xdr:spPr>
        <a:xfrm>
          <a:off x="881063" y="52768500"/>
          <a:ext cx="7208786" cy="5129263"/>
        </a:xfrm>
        <a:prstGeom prst="rect">
          <a:avLst/>
        </a:prstGeom>
      </xdr:spPr>
    </xdr:pic>
    <xdr:clientData/>
  </xdr:twoCellAnchor>
  <xdr:twoCellAnchor editAs="oneCell">
    <xdr:from>
      <xdr:col>1</xdr:col>
      <xdr:colOff>0</xdr:colOff>
      <xdr:row>18</xdr:row>
      <xdr:rowOff>0</xdr:rowOff>
    </xdr:from>
    <xdr:to>
      <xdr:col>1</xdr:col>
      <xdr:colOff>7568435</xdr:colOff>
      <xdr:row>18</xdr:row>
      <xdr:rowOff>5129263</xdr:rowOff>
    </xdr:to>
    <xdr:pic>
      <xdr:nvPicPr>
        <xdr:cNvPr id="81" name="Picture 80" descr="New Picture (9).jpg">
          <a:extLst>
            <a:ext uri="{FF2B5EF4-FFF2-40B4-BE49-F238E27FC236}">
              <a16:creationId xmlns:a16="http://schemas.microsoft.com/office/drawing/2014/main" id="{00000000-0008-0000-0700-000051000000}"/>
            </a:ext>
          </a:extLst>
        </xdr:cNvPr>
        <xdr:cNvPicPr>
          <a:picLocks noChangeAspect="1"/>
        </xdr:cNvPicPr>
      </xdr:nvPicPr>
      <xdr:blipFill>
        <a:blip xmlns:r="http://schemas.openxmlformats.org/officeDocument/2006/relationships" r:embed="rId14" cstate="print"/>
        <a:stretch>
          <a:fillRect/>
        </a:stretch>
      </xdr:blipFill>
      <xdr:spPr>
        <a:xfrm>
          <a:off x="881063" y="47458313"/>
          <a:ext cx="7568435" cy="5129263"/>
        </a:xfrm>
        <a:prstGeom prst="rect">
          <a:avLst/>
        </a:prstGeom>
      </xdr:spPr>
    </xdr:pic>
    <xdr:clientData/>
  </xdr:twoCellAnchor>
  <xdr:twoCellAnchor editAs="oneCell">
    <xdr:from>
      <xdr:col>1</xdr:col>
      <xdr:colOff>0</xdr:colOff>
      <xdr:row>16</xdr:row>
      <xdr:rowOff>0</xdr:rowOff>
    </xdr:from>
    <xdr:to>
      <xdr:col>1</xdr:col>
      <xdr:colOff>3958212</xdr:colOff>
      <xdr:row>16</xdr:row>
      <xdr:rowOff>5129263</xdr:rowOff>
    </xdr:to>
    <xdr:pic>
      <xdr:nvPicPr>
        <xdr:cNvPr id="82" name="Picture 81" descr="New Picture (8).jpg">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5" cstate="print"/>
        <a:stretch>
          <a:fillRect/>
        </a:stretch>
      </xdr:blipFill>
      <xdr:spPr>
        <a:xfrm>
          <a:off x="881063" y="42148125"/>
          <a:ext cx="3958212" cy="5129263"/>
        </a:xfrm>
        <a:prstGeom prst="rect">
          <a:avLst/>
        </a:prstGeom>
      </xdr:spPr>
    </xdr:pic>
    <xdr:clientData/>
  </xdr:twoCellAnchor>
  <xdr:twoCellAnchor editAs="oneCell">
    <xdr:from>
      <xdr:col>1</xdr:col>
      <xdr:colOff>0</xdr:colOff>
      <xdr:row>10</xdr:row>
      <xdr:rowOff>0</xdr:rowOff>
    </xdr:from>
    <xdr:to>
      <xdr:col>1</xdr:col>
      <xdr:colOff>4439793</xdr:colOff>
      <xdr:row>10</xdr:row>
      <xdr:rowOff>5129263</xdr:rowOff>
    </xdr:to>
    <xdr:pic>
      <xdr:nvPicPr>
        <xdr:cNvPr id="85" name="Picture 84" descr="New Picture (5).jpg">
          <a:extLst>
            <a:ext uri="{FF2B5EF4-FFF2-40B4-BE49-F238E27FC236}">
              <a16:creationId xmlns:a16="http://schemas.microsoft.com/office/drawing/2014/main" id="{00000000-0008-0000-0700-000055000000}"/>
            </a:ext>
          </a:extLst>
        </xdr:cNvPr>
        <xdr:cNvPicPr>
          <a:picLocks noChangeAspect="1"/>
        </xdr:cNvPicPr>
      </xdr:nvPicPr>
      <xdr:blipFill>
        <a:blip xmlns:r="http://schemas.openxmlformats.org/officeDocument/2006/relationships" r:embed="rId16" cstate="print"/>
        <a:stretch>
          <a:fillRect/>
        </a:stretch>
      </xdr:blipFill>
      <xdr:spPr>
        <a:xfrm>
          <a:off x="881063" y="26312813"/>
          <a:ext cx="4439793" cy="5129263"/>
        </a:xfrm>
        <a:prstGeom prst="rect">
          <a:avLst/>
        </a:prstGeom>
      </xdr:spPr>
    </xdr:pic>
    <xdr:clientData/>
  </xdr:twoCellAnchor>
  <xdr:twoCellAnchor editAs="oneCell">
    <xdr:from>
      <xdr:col>1</xdr:col>
      <xdr:colOff>0</xdr:colOff>
      <xdr:row>8</xdr:row>
      <xdr:rowOff>0</xdr:rowOff>
    </xdr:from>
    <xdr:to>
      <xdr:col>1</xdr:col>
      <xdr:colOff>6398817</xdr:colOff>
      <xdr:row>8</xdr:row>
      <xdr:rowOff>5129263</xdr:rowOff>
    </xdr:to>
    <xdr:pic>
      <xdr:nvPicPr>
        <xdr:cNvPr id="86" name="Picture 85" descr="New Picture (4).jpg">
          <a:extLst>
            <a:ext uri="{FF2B5EF4-FFF2-40B4-BE49-F238E27FC236}">
              <a16:creationId xmlns:a16="http://schemas.microsoft.com/office/drawing/2014/main" id="{00000000-0008-0000-0700-000056000000}"/>
            </a:ext>
          </a:extLst>
        </xdr:cNvPr>
        <xdr:cNvPicPr>
          <a:picLocks noChangeAspect="1"/>
        </xdr:cNvPicPr>
      </xdr:nvPicPr>
      <xdr:blipFill>
        <a:blip xmlns:r="http://schemas.openxmlformats.org/officeDocument/2006/relationships" r:embed="rId17" cstate="print"/>
        <a:stretch>
          <a:fillRect/>
        </a:stretch>
      </xdr:blipFill>
      <xdr:spPr>
        <a:xfrm>
          <a:off x="881063" y="21050250"/>
          <a:ext cx="6398817" cy="5129263"/>
        </a:xfrm>
        <a:prstGeom prst="rect">
          <a:avLst/>
        </a:prstGeom>
      </xdr:spPr>
    </xdr:pic>
    <xdr:clientData/>
  </xdr:twoCellAnchor>
  <xdr:twoCellAnchor editAs="oneCell">
    <xdr:from>
      <xdr:col>1</xdr:col>
      <xdr:colOff>0</xdr:colOff>
      <xdr:row>6</xdr:row>
      <xdr:rowOff>0</xdr:rowOff>
    </xdr:from>
    <xdr:to>
      <xdr:col>1</xdr:col>
      <xdr:colOff>8799734</xdr:colOff>
      <xdr:row>6</xdr:row>
      <xdr:rowOff>5129263</xdr:rowOff>
    </xdr:to>
    <xdr:pic>
      <xdr:nvPicPr>
        <xdr:cNvPr id="88" name="Picture 87" descr="New Picture (3).jpg">
          <a:extLst>
            <a:ext uri="{FF2B5EF4-FFF2-40B4-BE49-F238E27FC236}">
              <a16:creationId xmlns:a16="http://schemas.microsoft.com/office/drawing/2014/main" id="{00000000-0008-0000-0700-000058000000}"/>
            </a:ext>
          </a:extLst>
        </xdr:cNvPr>
        <xdr:cNvPicPr>
          <a:picLocks noChangeAspect="1"/>
        </xdr:cNvPicPr>
      </xdr:nvPicPr>
      <xdr:blipFill>
        <a:blip xmlns:r="http://schemas.openxmlformats.org/officeDocument/2006/relationships" r:embed="rId18" cstate="print"/>
        <a:stretch>
          <a:fillRect/>
        </a:stretch>
      </xdr:blipFill>
      <xdr:spPr>
        <a:xfrm>
          <a:off x="881063" y="15787688"/>
          <a:ext cx="8799734" cy="5129263"/>
        </a:xfrm>
        <a:prstGeom prst="rect">
          <a:avLst/>
        </a:prstGeom>
      </xdr:spPr>
    </xdr:pic>
    <xdr:clientData/>
  </xdr:twoCellAnchor>
  <xdr:twoCellAnchor editAs="oneCell">
    <xdr:from>
      <xdr:col>1</xdr:col>
      <xdr:colOff>0</xdr:colOff>
      <xdr:row>4</xdr:row>
      <xdr:rowOff>0</xdr:rowOff>
    </xdr:from>
    <xdr:to>
      <xdr:col>1</xdr:col>
      <xdr:colOff>8710127</xdr:colOff>
      <xdr:row>4</xdr:row>
      <xdr:rowOff>5129263</xdr:rowOff>
    </xdr:to>
    <xdr:pic>
      <xdr:nvPicPr>
        <xdr:cNvPr id="89" name="Picture 88" descr="New Picture (2).jpg">
          <a:extLst>
            <a:ext uri="{FF2B5EF4-FFF2-40B4-BE49-F238E27FC236}">
              <a16:creationId xmlns:a16="http://schemas.microsoft.com/office/drawing/2014/main" id="{00000000-0008-0000-0700-000059000000}"/>
            </a:ext>
          </a:extLst>
        </xdr:cNvPr>
        <xdr:cNvPicPr>
          <a:picLocks noChangeAspect="1"/>
        </xdr:cNvPicPr>
      </xdr:nvPicPr>
      <xdr:blipFill>
        <a:blip xmlns:r="http://schemas.openxmlformats.org/officeDocument/2006/relationships" r:embed="rId19" cstate="print"/>
        <a:stretch>
          <a:fillRect/>
        </a:stretch>
      </xdr:blipFill>
      <xdr:spPr>
        <a:xfrm>
          <a:off x="881063" y="10525125"/>
          <a:ext cx="8710127" cy="5129263"/>
        </a:xfrm>
        <a:prstGeom prst="rect">
          <a:avLst/>
        </a:prstGeom>
      </xdr:spPr>
    </xdr:pic>
    <xdr:clientData/>
  </xdr:twoCellAnchor>
  <xdr:twoCellAnchor editAs="oneCell">
    <xdr:from>
      <xdr:col>1</xdr:col>
      <xdr:colOff>0</xdr:colOff>
      <xdr:row>2</xdr:row>
      <xdr:rowOff>0</xdr:rowOff>
    </xdr:from>
    <xdr:to>
      <xdr:col>1</xdr:col>
      <xdr:colOff>6953264</xdr:colOff>
      <xdr:row>2</xdr:row>
      <xdr:rowOff>5137200</xdr:rowOff>
    </xdr:to>
    <xdr:pic>
      <xdr:nvPicPr>
        <xdr:cNvPr id="90" name="Picture 89" descr="New Picture (1).jpg">
          <a:extLst>
            <a:ext uri="{FF2B5EF4-FFF2-40B4-BE49-F238E27FC236}">
              <a16:creationId xmlns:a16="http://schemas.microsoft.com/office/drawing/2014/main" id="{00000000-0008-0000-0700-00005A000000}"/>
            </a:ext>
          </a:extLst>
        </xdr:cNvPr>
        <xdr:cNvPicPr>
          <a:picLocks noChangeAspect="1"/>
        </xdr:cNvPicPr>
      </xdr:nvPicPr>
      <xdr:blipFill>
        <a:blip xmlns:r="http://schemas.openxmlformats.org/officeDocument/2006/relationships" r:embed="rId20" cstate="print"/>
        <a:stretch>
          <a:fillRect/>
        </a:stretch>
      </xdr:blipFill>
      <xdr:spPr>
        <a:xfrm>
          <a:off x="881063" y="5262563"/>
          <a:ext cx="6953264" cy="5137200"/>
        </a:xfrm>
        <a:prstGeom prst="rect">
          <a:avLst/>
        </a:prstGeom>
      </xdr:spPr>
    </xdr:pic>
    <xdr:clientData/>
  </xdr:twoCellAnchor>
  <xdr:twoCellAnchor editAs="oneCell">
    <xdr:from>
      <xdr:col>1</xdr:col>
      <xdr:colOff>0</xdr:colOff>
      <xdr:row>12</xdr:row>
      <xdr:rowOff>0</xdr:rowOff>
    </xdr:from>
    <xdr:to>
      <xdr:col>1</xdr:col>
      <xdr:colOff>6452521</xdr:colOff>
      <xdr:row>12</xdr:row>
      <xdr:rowOff>5137200</xdr:rowOff>
    </xdr:to>
    <xdr:pic>
      <xdr:nvPicPr>
        <xdr:cNvPr id="25" name="Picture 24" descr="20150113_Flintshire_ET_v0b_cropped.jpg">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21" cstate="print"/>
        <a:stretch>
          <a:fillRect/>
        </a:stretch>
      </xdr:blipFill>
      <xdr:spPr>
        <a:xfrm>
          <a:off x="881063" y="31623000"/>
          <a:ext cx="6452521" cy="5137200"/>
        </a:xfrm>
        <a:prstGeom prst="rect">
          <a:avLst/>
        </a:prstGeom>
      </xdr:spPr>
    </xdr:pic>
    <xdr:clientData/>
  </xdr:twoCellAnchor>
  <xdr:twoCellAnchor editAs="oneCell">
    <xdr:from>
      <xdr:col>1</xdr:col>
      <xdr:colOff>0</xdr:colOff>
      <xdr:row>15</xdr:row>
      <xdr:rowOff>0</xdr:rowOff>
    </xdr:from>
    <xdr:to>
      <xdr:col>1</xdr:col>
      <xdr:colOff>8572748</xdr:colOff>
      <xdr:row>15</xdr:row>
      <xdr:rowOff>5137200</xdr:rowOff>
    </xdr:to>
    <xdr:pic>
      <xdr:nvPicPr>
        <xdr:cNvPr id="27" name="Picture 26" descr="20120113_Wrexham MSOA_JPG_v0c.jpg">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22" cstate="print"/>
        <a:srcRect l="6423" t="31373" r="5862" b="31430"/>
        <a:stretch>
          <a:fillRect/>
        </a:stretch>
      </xdr:blipFill>
      <xdr:spPr>
        <a:xfrm>
          <a:off x="881063" y="36957000"/>
          <a:ext cx="8572748" cy="513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vertOverflow="clip" wrap="square" rtlCol="0"/>
      <a:lstStyle>
        <a:defPPr>
          <a:defRPr sz="800" b="0" i="0" u="none" strike="noStrike">
            <a:solidFill>
              <a:srgbClr val="000000"/>
            </a:solidFill>
            <a:latin typeface="Verdana" pitchFamily="34" charset="0"/>
            <a:ea typeface="Verdana" pitchFamily="34" charset="0"/>
            <a:cs typeface="Verdana" pitchFamily="34" charset="0"/>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nomisweb.co.uk/query/construct/summary.asp?reset=yes&amp;mode=construct&amp;dataset=544&amp;version=0&amp;anal=1&amp;initsel=" TargetMode="External"/><Relationship Id="rId18" Type="http://schemas.openxmlformats.org/officeDocument/2006/relationships/hyperlink" Target="http://www.ons.gov.uk/ons/guide-method/census/2011/census-data/2011-census-data/2011-first-release/2011-census-definitions/2011-census-glossary.pdf" TargetMode="External"/><Relationship Id="rId26" Type="http://schemas.openxmlformats.org/officeDocument/2006/relationships/hyperlink" Target="http://www.ons.gov.uk/ons/guide-method/census/2011/census-data/2011-census-data/2011-first-release/2011-census-definitions/2011-census-glossary.pdf" TargetMode="External"/><Relationship Id="rId39" Type="http://schemas.openxmlformats.org/officeDocument/2006/relationships/hyperlink" Target="https://statswales.wales.gov.uk/Catalogue/National-Survey-for-Wales/2012-13" TargetMode="External"/><Relationship Id="rId21" Type="http://schemas.openxmlformats.org/officeDocument/2006/relationships/hyperlink" Target="http://www.ons.gov.uk/ons/guide-method/census/2011/census-data/2011-census-data/2011-first-release/2011-census-definitions/2011-census-glossary.pdf" TargetMode="External"/><Relationship Id="rId34" Type="http://schemas.openxmlformats.org/officeDocument/2006/relationships/hyperlink" Target="http://gov.wales/docs/caecd/research/2015/150310-national-survey-2012-13-small-area-estimate-en.xlsx" TargetMode="External"/><Relationship Id="rId7" Type="http://schemas.openxmlformats.org/officeDocument/2006/relationships/hyperlink" Target="http://wales.gov.uk/docs/caecd/research/130815-national-survey-wales-technical-report-2012-13-ency.pdf" TargetMode="External"/><Relationship Id="rId2" Type="http://schemas.openxmlformats.org/officeDocument/2006/relationships/hyperlink" Target="https://statswales.wales.gov.uk/Catalogue/National-Survey-for-Wales/2012-13" TargetMode="External"/><Relationship Id="rId16" Type="http://schemas.openxmlformats.org/officeDocument/2006/relationships/hyperlink" Target="https://www.nomisweb.co.uk/query/construct/summary.asp?reset=yes&amp;mode=construct&amp;dataset=624&amp;version=0&amp;anal=1&amp;initsel=" TargetMode="External"/><Relationship Id="rId20" Type="http://schemas.openxmlformats.org/officeDocument/2006/relationships/hyperlink" Target="https://www.nomisweb.co.uk/census/2011/lc3101ewls.pdf" TargetMode="External"/><Relationship Id="rId29" Type="http://schemas.openxmlformats.org/officeDocument/2006/relationships/hyperlink" Target="http://gov.wales/docs/caecd/research/2015/150310-national-survey-2012-13-small-area-estimate-en.xlsx" TargetMode="External"/><Relationship Id="rId41" Type="http://schemas.openxmlformats.org/officeDocument/2006/relationships/drawing" Target="../drawings/drawing5.xml"/><Relationship Id="rId1" Type="http://schemas.openxmlformats.org/officeDocument/2006/relationships/hyperlink" Target="http://www.ons.gov.uk/ons/guide-method/user-guidance/health-and-life-events/revised-european-standard-population-2013--2013-esp-/index.html" TargetMode="External"/><Relationship Id="rId6" Type="http://schemas.openxmlformats.org/officeDocument/2006/relationships/hyperlink" Target="http://wales.gov.uk/docs/caecd/research/130815-national-survey-wales-technical-report-2012-13-ency.pdf" TargetMode="External"/><Relationship Id="rId11" Type="http://schemas.openxmlformats.org/officeDocument/2006/relationships/hyperlink" Target="http://www.publichealthwalesobservatory.wales.nhs.uk/" TargetMode="External"/><Relationship Id="rId24" Type="http://schemas.openxmlformats.org/officeDocument/2006/relationships/hyperlink" Target="http://www.ons.gov.uk/ons/rel/census/2011-census-analysis/overcrowding-and-under-occupation-in-england-and-wales/rpt-overcrowding-and-under-occupation-in-england-and-wales.html" TargetMode="External"/><Relationship Id="rId32" Type="http://schemas.openxmlformats.org/officeDocument/2006/relationships/hyperlink" Target="http://gov.wales/docs/caecd/research/2015/150310-national-survey-2012-13-small-area-estimate-en.xlsx" TargetMode="External"/><Relationship Id="rId37" Type="http://schemas.openxmlformats.org/officeDocument/2006/relationships/hyperlink" Target="http://www.ons.gov.uk/ons/guide-method/census/2011/census-data/2011-census-data/2011-first-release/2011-census-definitions/2011-census-glossary.pdf" TargetMode="External"/><Relationship Id="rId40" Type="http://schemas.openxmlformats.org/officeDocument/2006/relationships/printerSettings" Target="../printerSettings/printerSettings4.bin"/><Relationship Id="rId5" Type="http://schemas.openxmlformats.org/officeDocument/2006/relationships/hyperlink" Target="http://www.nomisweb.co.uk/census/2011/ks105ew" TargetMode="External"/><Relationship Id="rId15" Type="http://schemas.openxmlformats.org/officeDocument/2006/relationships/hyperlink" Target="https://www.nomisweb.co.uk/query/construct/summary.asp?reset=yes&amp;mode=construct&amp;dataset=829&amp;version=0&amp;anal=1&amp;initsel=" TargetMode="External"/><Relationship Id="rId23" Type="http://schemas.openxmlformats.org/officeDocument/2006/relationships/hyperlink" Target="http://www.ons.gov.uk/ons/guide-method/census/2011/census-data/2011-census-data/2011-first-release/2011-census-definitions/2011-census-glossary.pdf" TargetMode="External"/><Relationship Id="rId28" Type="http://schemas.openxmlformats.org/officeDocument/2006/relationships/hyperlink" Target="http://gov.wales/docs/caecd/research/2015/150310-national-survey-wales-2012-13-neighbourhood-level-en.pdf" TargetMode="External"/><Relationship Id="rId36" Type="http://schemas.openxmlformats.org/officeDocument/2006/relationships/hyperlink" Target="http://gov.wales/docs/caecd/research/2015/150310-national-survey-2012-13-small-area-estimate-en.xlsx" TargetMode="External"/><Relationship Id="rId10" Type="http://schemas.openxmlformats.org/officeDocument/2006/relationships/hyperlink" Target="mailto:publichealthwalesobservatory@wales.nhs.uk" TargetMode="External"/><Relationship Id="rId19" Type="http://schemas.openxmlformats.org/officeDocument/2006/relationships/hyperlink" Target="http://www.ons.gov.uk/ons/guide-method/user-guidance/health-and-life-events/revised-european-standard-population-2013--2013-esp-/index.html" TargetMode="External"/><Relationship Id="rId31" Type="http://schemas.openxmlformats.org/officeDocument/2006/relationships/hyperlink" Target="https://statswales.wales.gov.uk/Catalogue/National-Survey-for-Wales/2012-13" TargetMode="External"/><Relationship Id="rId4" Type="http://schemas.openxmlformats.org/officeDocument/2006/relationships/hyperlink" Target="http://www.ons.gov.uk/ons/guide-method/census/2011/census-data/2011-census-data/2011-first-release/2011-census-definitions/2011-census-glossary.pdf" TargetMode="External"/><Relationship Id="rId9" Type="http://schemas.openxmlformats.org/officeDocument/2006/relationships/hyperlink" Target="http://wales.gov.uk/docs/caecd/research/130815-national-survey-wales-technical-report-2012-13-ency.pdf" TargetMode="External"/><Relationship Id="rId14" Type="http://schemas.openxmlformats.org/officeDocument/2006/relationships/hyperlink" Target="http://www.nomisweb.co.uk/census/2011/lc3101ewls" TargetMode="External"/><Relationship Id="rId22" Type="http://schemas.openxmlformats.org/officeDocument/2006/relationships/hyperlink" Target="http://www.ons.gov.uk/ons/guide-method/census/2011/census-data/2011-census-data/2011-first-release/2011-census-definitions/2011-census-glossary.pdf" TargetMode="External"/><Relationship Id="rId27" Type="http://schemas.openxmlformats.org/officeDocument/2006/relationships/hyperlink" Target="https://statswales.wales.gov.uk/Catalogue/Community-Safety-and-Social-Inclusion/Welsh-Index-of-Multiple-Deprivation/WIMD-Indicator-Analysis/Pre-WIMD-2014-Indicator-Data" TargetMode="External"/><Relationship Id="rId30" Type="http://schemas.openxmlformats.org/officeDocument/2006/relationships/hyperlink" Target="http://gov.wales/docs/caecd/research/2015/150310-national-survey-wales-2012-13-neighbourhood-level-en.pdf" TargetMode="External"/><Relationship Id="rId35" Type="http://schemas.openxmlformats.org/officeDocument/2006/relationships/hyperlink" Target="http://gov.wales/docs/caecd/research/2015/150310-national-survey-wales-2012-13-neighbourhood-level-en.pdf" TargetMode="External"/><Relationship Id="rId8" Type="http://schemas.openxmlformats.org/officeDocument/2006/relationships/hyperlink" Target="https://statswales.wales.gov.uk/Catalogue/National-Survey-for-Wales/2012-13" TargetMode="External"/><Relationship Id="rId3" Type="http://schemas.openxmlformats.org/officeDocument/2006/relationships/hyperlink" Target="http://wales.gov.uk/docs/caecd/research/130815-national-survey-wales-technical-report-2012-13-ency.pdf" TargetMode="External"/><Relationship Id="rId12" Type="http://schemas.openxmlformats.org/officeDocument/2006/relationships/hyperlink" Target="https://www.nomisweb.co.uk/query/construct/summary.asp?reset=yes&amp;mode=construct&amp;dataset=1102&amp;version=0&amp;anal=1&amp;initsel=" TargetMode="External"/><Relationship Id="rId17" Type="http://schemas.openxmlformats.org/officeDocument/2006/relationships/hyperlink" Target="https://www.nomisweb.co.uk/census/2011/lc3101ewls.pdf" TargetMode="External"/><Relationship Id="rId25" Type="http://schemas.openxmlformats.org/officeDocument/2006/relationships/hyperlink" Target="http://www.nomisweb.co.uk/datasets/1102_1/about.pdf" TargetMode="External"/><Relationship Id="rId33" Type="http://schemas.openxmlformats.org/officeDocument/2006/relationships/hyperlink" Target="http://gov.wales/docs/caecd/research/2015/150310-national-survey-wales-2012-13-neighbourhood-level-en.pdf" TargetMode="External"/><Relationship Id="rId38" Type="http://schemas.openxmlformats.org/officeDocument/2006/relationships/hyperlink" Target="https://www.nomisweb.co.uk/query/construct/summary.asp?reset=yes&amp;mode=construct&amp;dataset=1102&amp;version=0&amp;anal=1&amp;initse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wales.nhs.uk/sitesplus/922/page/80925"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J7:J8"/>
  <sheetViews>
    <sheetView showGridLines="0" showRowColHeaders="0" workbookViewId="0">
      <selection activeCell="B2" sqref="B2"/>
    </sheetView>
  </sheetViews>
  <sheetFormatPr defaultColWidth="9" defaultRowHeight="11.25" x14ac:dyDescent="0.15"/>
  <cols>
    <col min="1" max="1" width="2.625" style="54" customWidth="1"/>
    <col min="2" max="8" width="9" style="54"/>
    <col min="9" max="9" width="9" style="54" customWidth="1"/>
    <col min="10" max="10" width="8.125" style="54" customWidth="1"/>
    <col min="11" max="16384" width="9" style="54"/>
  </cols>
  <sheetData>
    <row r="7" spans="10:10" ht="14.25" x14ac:dyDescent="0.2">
      <c r="J7" s="53" t="s">
        <v>859</v>
      </c>
    </row>
    <row r="8" spans="10:10" ht="14.25" x14ac:dyDescent="0.2">
      <c r="J8" s="53" t="s">
        <v>860</v>
      </c>
    </row>
  </sheetData>
  <sheetProtection password="C3EF" sheet="1" scenarios="1"/>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W24"/>
  <sheetViews>
    <sheetView topLeftCell="AG1" workbookViewId="0">
      <selection activeCell="A24" sqref="A24:AW24"/>
    </sheetView>
  </sheetViews>
  <sheetFormatPr defaultRowHeight="11.25" x14ac:dyDescent="0.15"/>
  <cols>
    <col min="2" max="10" width="20.75" bestFit="1" customWidth="1"/>
  </cols>
  <sheetData>
    <row r="1" spans="1:49" ht="12.75" x14ac:dyDescent="0.15">
      <c r="A1">
        <v>1</v>
      </c>
      <c r="B1" s="15" t="s">
        <v>5</v>
      </c>
      <c r="C1" s="15" t="s">
        <v>6</v>
      </c>
      <c r="D1" s="15" t="s">
        <v>7</v>
      </c>
      <c r="E1" s="15" t="s">
        <v>8</v>
      </c>
      <c r="F1" s="15" t="s">
        <v>9</v>
      </c>
      <c r="G1" s="15" t="s">
        <v>10</v>
      </c>
      <c r="H1" s="15" t="s">
        <v>11</v>
      </c>
      <c r="I1" s="15" t="s">
        <v>12</v>
      </c>
      <c r="J1" s="15" t="s">
        <v>13</v>
      </c>
    </row>
    <row r="2" spans="1:49" ht="12.75" x14ac:dyDescent="0.15">
      <c r="A2">
        <v>2</v>
      </c>
      <c r="B2" s="15" t="s">
        <v>14</v>
      </c>
      <c r="C2" s="15" t="s">
        <v>15</v>
      </c>
      <c r="D2" s="15" t="s">
        <v>16</v>
      </c>
      <c r="E2" s="15" t="s">
        <v>17</v>
      </c>
      <c r="F2" s="15" t="s">
        <v>18</v>
      </c>
      <c r="G2" s="15" t="s">
        <v>19</v>
      </c>
      <c r="H2" s="15" t="s">
        <v>20</v>
      </c>
      <c r="I2" s="15" t="s">
        <v>21</v>
      </c>
      <c r="J2" s="15" t="s">
        <v>22</v>
      </c>
      <c r="K2" s="15" t="s">
        <v>23</v>
      </c>
      <c r="L2" s="15" t="s">
        <v>24</v>
      </c>
      <c r="M2" s="15" t="s">
        <v>25</v>
      </c>
      <c r="N2" s="15" t="s">
        <v>26</v>
      </c>
      <c r="O2" s="15" t="s">
        <v>27</v>
      </c>
      <c r="P2" s="15" t="s">
        <v>28</v>
      </c>
      <c r="Q2" s="15" t="s">
        <v>29</v>
      </c>
      <c r="R2" s="15" t="s">
        <v>30</v>
      </c>
    </row>
    <row r="3" spans="1:49" ht="12.75" x14ac:dyDescent="0.15">
      <c r="A3">
        <v>3</v>
      </c>
      <c r="B3" s="16" t="s">
        <v>31</v>
      </c>
      <c r="C3" s="15" t="s">
        <v>32</v>
      </c>
      <c r="D3" s="15" t="s">
        <v>33</v>
      </c>
      <c r="E3" s="15" t="s">
        <v>34</v>
      </c>
      <c r="F3" s="15" t="s">
        <v>35</v>
      </c>
      <c r="G3" s="15" t="s">
        <v>36</v>
      </c>
      <c r="H3" s="15" t="s">
        <v>37</v>
      </c>
      <c r="I3" s="15" t="s">
        <v>38</v>
      </c>
      <c r="J3" s="15" t="s">
        <v>39</v>
      </c>
      <c r="K3" s="15" t="s">
        <v>40</v>
      </c>
      <c r="L3" s="15" t="s">
        <v>41</v>
      </c>
      <c r="M3" s="15" t="s">
        <v>42</v>
      </c>
      <c r="N3" s="15" t="s">
        <v>43</v>
      </c>
      <c r="O3" s="15" t="s">
        <v>44</v>
      </c>
      <c r="P3" s="15" t="s">
        <v>45</v>
      </c>
    </row>
    <row r="4" spans="1:49" ht="12.75" x14ac:dyDescent="0.15">
      <c r="A4">
        <v>4</v>
      </c>
      <c r="B4" s="15" t="s">
        <v>46</v>
      </c>
      <c r="C4" s="15" t="s">
        <v>47</v>
      </c>
      <c r="D4" s="15" t="s">
        <v>48</v>
      </c>
      <c r="E4" s="15" t="s">
        <v>49</v>
      </c>
      <c r="F4" s="15" t="s">
        <v>50</v>
      </c>
      <c r="G4" s="15" t="s">
        <v>51</v>
      </c>
      <c r="H4" s="15" t="s">
        <v>52</v>
      </c>
      <c r="I4" s="15" t="s">
        <v>53</v>
      </c>
      <c r="J4" s="15" t="s">
        <v>54</v>
      </c>
      <c r="K4" s="15" t="s">
        <v>55</v>
      </c>
      <c r="L4" s="15" t="s">
        <v>56</v>
      </c>
      <c r="M4" s="15" t="s">
        <v>57</v>
      </c>
      <c r="N4" s="15" t="s">
        <v>58</v>
      </c>
      <c r="O4" s="15" t="s">
        <v>59</v>
      </c>
      <c r="P4" s="15" t="s">
        <v>60</v>
      </c>
    </row>
    <row r="5" spans="1:49" ht="12.75" x14ac:dyDescent="0.15">
      <c r="A5">
        <v>5</v>
      </c>
      <c r="B5" s="15" t="s">
        <v>61</v>
      </c>
      <c r="C5" s="15" t="s">
        <v>62</v>
      </c>
      <c r="D5" s="15" t="s">
        <v>63</v>
      </c>
      <c r="E5" s="15" t="s">
        <v>64</v>
      </c>
      <c r="F5" s="15" t="s">
        <v>65</v>
      </c>
      <c r="G5" s="15" t="s">
        <v>66</v>
      </c>
      <c r="H5" s="15" t="s">
        <v>67</v>
      </c>
      <c r="I5" s="15" t="s">
        <v>68</v>
      </c>
      <c r="J5" s="15" t="s">
        <v>69</v>
      </c>
      <c r="K5" s="15" t="s">
        <v>70</v>
      </c>
      <c r="L5" s="15" t="s">
        <v>71</v>
      </c>
      <c r="M5" s="15" t="s">
        <v>72</v>
      </c>
      <c r="N5" s="15" t="s">
        <v>73</v>
      </c>
      <c r="O5" s="15" t="s">
        <v>74</v>
      </c>
      <c r="P5" s="15" t="s">
        <v>75</v>
      </c>
      <c r="Q5" s="15" t="s">
        <v>76</v>
      </c>
      <c r="R5" s="15" t="s">
        <v>77</v>
      </c>
      <c r="S5" s="15" t="s">
        <v>78</v>
      </c>
      <c r="T5" s="15" t="s">
        <v>79</v>
      </c>
      <c r="U5" s="15" t="s">
        <v>80</v>
      </c>
    </row>
    <row r="6" spans="1:49" ht="12.75" x14ac:dyDescent="0.15">
      <c r="A6">
        <v>6</v>
      </c>
      <c r="B6" s="15" t="s">
        <v>81</v>
      </c>
      <c r="C6" s="15" t="s">
        <v>82</v>
      </c>
      <c r="D6" s="15" t="s">
        <v>83</v>
      </c>
      <c r="E6" s="15" t="s">
        <v>84</v>
      </c>
      <c r="F6" s="15" t="s">
        <v>85</v>
      </c>
      <c r="G6" s="15" t="s">
        <v>86</v>
      </c>
      <c r="H6" s="15" t="s">
        <v>87</v>
      </c>
      <c r="I6" s="15" t="s">
        <v>88</v>
      </c>
      <c r="J6" s="15" t="s">
        <v>89</v>
      </c>
      <c r="K6" s="15" t="s">
        <v>90</v>
      </c>
      <c r="L6" s="15" t="s">
        <v>91</v>
      </c>
      <c r="M6" s="15" t="s">
        <v>92</v>
      </c>
      <c r="N6" s="15" t="s">
        <v>93</v>
      </c>
      <c r="O6" s="15" t="s">
        <v>94</v>
      </c>
      <c r="P6" s="15" t="s">
        <v>95</v>
      </c>
      <c r="Q6" s="15" t="s">
        <v>96</v>
      </c>
      <c r="R6" s="15" t="s">
        <v>97</v>
      </c>
      <c r="S6" s="15" t="s">
        <v>98</v>
      </c>
    </row>
    <row r="7" spans="1:49" ht="12.75" x14ac:dyDescent="0.15">
      <c r="A7">
        <v>7</v>
      </c>
      <c r="B7" s="15" t="s">
        <v>99</v>
      </c>
      <c r="C7" s="15" t="s">
        <v>100</v>
      </c>
      <c r="D7" s="15" t="s">
        <v>101</v>
      </c>
      <c r="E7" s="15" t="s">
        <v>102</v>
      </c>
      <c r="F7" s="15" t="s">
        <v>103</v>
      </c>
      <c r="G7" s="15" t="s">
        <v>104</v>
      </c>
      <c r="H7" s="15" t="s">
        <v>105</v>
      </c>
      <c r="I7" s="15" t="s">
        <v>106</v>
      </c>
      <c r="J7" s="15" t="s">
        <v>107</v>
      </c>
      <c r="K7" s="15" t="s">
        <v>108</v>
      </c>
      <c r="L7" s="15" t="s">
        <v>109</v>
      </c>
      <c r="M7" s="15" t="s">
        <v>110</v>
      </c>
      <c r="N7" s="15" t="s">
        <v>111</v>
      </c>
      <c r="O7" s="15" t="s">
        <v>112</v>
      </c>
      <c r="P7" s="15" t="s">
        <v>113</v>
      </c>
      <c r="Q7" s="15" t="s">
        <v>114</v>
      </c>
      <c r="R7" s="15" t="s">
        <v>115</v>
      </c>
      <c r="S7" s="15" t="s">
        <v>116</v>
      </c>
      <c r="T7" s="15" t="s">
        <v>117</v>
      </c>
      <c r="U7" s="5"/>
      <c r="V7" s="5"/>
    </row>
    <row r="8" spans="1:49" ht="12.75" x14ac:dyDescent="0.15">
      <c r="A8">
        <v>8</v>
      </c>
      <c r="B8" s="15" t="s">
        <v>118</v>
      </c>
      <c r="C8" s="15" t="s">
        <v>119</v>
      </c>
      <c r="D8" s="15" t="s">
        <v>120</v>
      </c>
      <c r="E8" s="15" t="s">
        <v>121</v>
      </c>
      <c r="F8" s="15" t="s">
        <v>122</v>
      </c>
      <c r="G8" s="15" t="s">
        <v>123</v>
      </c>
      <c r="H8" s="15" t="s">
        <v>124</v>
      </c>
      <c r="I8" s="15" t="s">
        <v>125</v>
      </c>
      <c r="J8" s="15" t="s">
        <v>126</v>
      </c>
    </row>
    <row r="9" spans="1:49" ht="12.75" x14ac:dyDescent="0.15">
      <c r="A9">
        <v>9</v>
      </c>
      <c r="B9" s="16" t="s">
        <v>127</v>
      </c>
      <c r="C9" s="15" t="s">
        <v>128</v>
      </c>
      <c r="D9" s="15" t="s">
        <v>129</v>
      </c>
      <c r="E9" s="15" t="s">
        <v>130</v>
      </c>
      <c r="F9" s="15" t="s">
        <v>131</v>
      </c>
      <c r="G9" s="15" t="s">
        <v>132</v>
      </c>
      <c r="H9" s="15" t="s">
        <v>133</v>
      </c>
      <c r="I9" s="15" t="s">
        <v>134</v>
      </c>
      <c r="J9" s="15" t="s">
        <v>135</v>
      </c>
      <c r="K9" s="15" t="s">
        <v>136</v>
      </c>
      <c r="L9" s="15" t="s">
        <v>137</v>
      </c>
      <c r="M9" s="15" t="s">
        <v>138</v>
      </c>
      <c r="N9" s="15" t="s">
        <v>139</v>
      </c>
      <c r="O9" s="15" t="s">
        <v>140</v>
      </c>
      <c r="P9" s="15" t="s">
        <v>141</v>
      </c>
      <c r="Q9" s="15" t="s">
        <v>142</v>
      </c>
    </row>
    <row r="10" spans="1:49" ht="12.75" x14ac:dyDescent="0.15">
      <c r="A10">
        <v>10</v>
      </c>
      <c r="B10" s="15" t="s">
        <v>143</v>
      </c>
      <c r="C10" s="15" t="s">
        <v>144</v>
      </c>
      <c r="D10" s="15" t="s">
        <v>145</v>
      </c>
      <c r="E10" s="15" t="s">
        <v>146</v>
      </c>
      <c r="F10" s="15" t="s">
        <v>147</v>
      </c>
      <c r="G10" s="15" t="s">
        <v>148</v>
      </c>
      <c r="H10" s="15" t="s">
        <v>149</v>
      </c>
      <c r="I10" s="15" t="s">
        <v>150</v>
      </c>
      <c r="J10" s="15" t="s">
        <v>151</v>
      </c>
      <c r="K10" s="15" t="s">
        <v>152</v>
      </c>
      <c r="L10" s="15" t="s">
        <v>153</v>
      </c>
      <c r="M10" s="15" t="s">
        <v>154</v>
      </c>
      <c r="N10" s="15" t="s">
        <v>155</v>
      </c>
      <c r="O10" s="15" t="s">
        <v>156</v>
      </c>
      <c r="P10" s="15" t="s">
        <v>157</v>
      </c>
      <c r="Q10" s="15" t="s">
        <v>158</v>
      </c>
      <c r="R10" s="15" t="s">
        <v>159</v>
      </c>
      <c r="S10" s="15" t="s">
        <v>160</v>
      </c>
      <c r="T10" s="15" t="s">
        <v>161</v>
      </c>
      <c r="U10" s="15" t="s">
        <v>162</v>
      </c>
      <c r="V10" s="15" t="s">
        <v>163</v>
      </c>
      <c r="W10" s="15" t="s">
        <v>164</v>
      </c>
      <c r="X10" s="15" t="s">
        <v>165</v>
      </c>
      <c r="Y10" s="15" t="s">
        <v>166</v>
      </c>
      <c r="Z10" s="15" t="s">
        <v>167</v>
      </c>
    </row>
    <row r="11" spans="1:49" ht="12.75" x14ac:dyDescent="0.15">
      <c r="A11">
        <v>11</v>
      </c>
      <c r="B11" s="15" t="s">
        <v>168</v>
      </c>
      <c r="C11" s="15" t="s">
        <v>169</v>
      </c>
      <c r="D11" s="15" t="s">
        <v>170</v>
      </c>
      <c r="E11" s="15" t="s">
        <v>171</v>
      </c>
      <c r="F11" s="15" t="s">
        <v>172</v>
      </c>
      <c r="G11" s="15" t="s">
        <v>173</v>
      </c>
      <c r="H11" s="15" t="s">
        <v>174</v>
      </c>
      <c r="I11" s="15" t="s">
        <v>175</v>
      </c>
      <c r="J11" s="15" t="s">
        <v>176</v>
      </c>
      <c r="K11" s="15" t="s">
        <v>177</v>
      </c>
      <c r="L11" s="15" t="s">
        <v>178</v>
      </c>
      <c r="M11" s="15" t="s">
        <v>179</v>
      </c>
      <c r="N11" s="15" t="s">
        <v>180</v>
      </c>
      <c r="O11" s="15" t="s">
        <v>181</v>
      </c>
      <c r="P11" s="15" t="s">
        <v>182</v>
      </c>
      <c r="Q11" s="15" t="s">
        <v>183</v>
      </c>
      <c r="R11" s="15" t="s">
        <v>184</v>
      </c>
      <c r="S11" s="15" t="s">
        <v>185</v>
      </c>
      <c r="T11" s="15" t="s">
        <v>186</v>
      </c>
      <c r="U11" s="15" t="s">
        <v>187</v>
      </c>
      <c r="V11" s="15" t="s">
        <v>188</v>
      </c>
      <c r="W11" s="15" t="s">
        <v>189</v>
      </c>
      <c r="X11" s="15" t="s">
        <v>190</v>
      </c>
      <c r="Y11" s="15" t="s">
        <v>191</v>
      </c>
      <c r="Z11" s="15" t="s">
        <v>192</v>
      </c>
      <c r="AA11" s="15" t="s">
        <v>193</v>
      </c>
      <c r="AB11" s="15" t="s">
        <v>194</v>
      </c>
      <c r="AC11" s="15" t="s">
        <v>195</v>
      </c>
      <c r="AD11" s="15" t="s">
        <v>196</v>
      </c>
      <c r="AE11" s="15" t="s">
        <v>197</v>
      </c>
      <c r="AF11" s="15" t="s">
        <v>198</v>
      </c>
    </row>
    <row r="12" spans="1:49" ht="12.75" x14ac:dyDescent="0.15">
      <c r="A12">
        <v>12</v>
      </c>
      <c r="B12" s="15" t="s">
        <v>199</v>
      </c>
      <c r="C12" s="15" t="s">
        <v>200</v>
      </c>
      <c r="D12" s="15" t="s">
        <v>201</v>
      </c>
      <c r="E12" s="15" t="s">
        <v>202</v>
      </c>
      <c r="F12" s="15" t="s">
        <v>203</v>
      </c>
      <c r="G12" s="15" t="s">
        <v>204</v>
      </c>
      <c r="H12" s="15" t="s">
        <v>205</v>
      </c>
      <c r="I12" s="15" t="s">
        <v>206</v>
      </c>
      <c r="J12" s="15" t="s">
        <v>207</v>
      </c>
      <c r="K12" s="15" t="s">
        <v>208</v>
      </c>
      <c r="L12" s="15" t="s">
        <v>209</v>
      </c>
      <c r="M12" s="15" t="s">
        <v>210</v>
      </c>
      <c r="N12" s="15" t="s">
        <v>211</v>
      </c>
      <c r="O12" s="15" t="s">
        <v>212</v>
      </c>
      <c r="P12" s="15" t="s">
        <v>213</v>
      </c>
      <c r="Q12" s="15" t="s">
        <v>214</v>
      </c>
      <c r="R12" s="15" t="s">
        <v>215</v>
      </c>
      <c r="S12" s="15" t="s">
        <v>216</v>
      </c>
      <c r="T12" s="15" t="s">
        <v>217</v>
      </c>
    </row>
    <row r="13" spans="1:49" ht="12.75" x14ac:dyDescent="0.15">
      <c r="A13">
        <v>13</v>
      </c>
      <c r="B13" s="15" t="s">
        <v>218</v>
      </c>
      <c r="C13" s="15" t="s">
        <v>219</v>
      </c>
      <c r="D13" s="15" t="s">
        <v>220</v>
      </c>
      <c r="E13" s="15" t="s">
        <v>221</v>
      </c>
      <c r="F13" s="15" t="s">
        <v>222</v>
      </c>
      <c r="G13" s="15" t="s">
        <v>223</v>
      </c>
      <c r="H13" s="15" t="s">
        <v>224</v>
      </c>
      <c r="I13" s="15" t="s">
        <v>225</v>
      </c>
      <c r="J13" s="15" t="s">
        <v>226</v>
      </c>
      <c r="K13" s="15" t="s">
        <v>227</v>
      </c>
      <c r="L13" s="15" t="s">
        <v>228</v>
      </c>
      <c r="M13" s="15" t="s">
        <v>229</v>
      </c>
      <c r="N13" s="15" t="s">
        <v>230</v>
      </c>
      <c r="O13" s="15" t="s">
        <v>231</v>
      </c>
      <c r="P13" s="15" t="s">
        <v>232</v>
      </c>
      <c r="Q13" s="15" t="s">
        <v>233</v>
      </c>
      <c r="R13" s="15" t="s">
        <v>234</v>
      </c>
      <c r="S13" s="15" t="s">
        <v>235</v>
      </c>
      <c r="T13" s="15" t="s">
        <v>236</v>
      </c>
    </row>
    <row r="14" spans="1:49" ht="12.75" x14ac:dyDescent="0.15">
      <c r="A14">
        <v>14</v>
      </c>
      <c r="B14" s="46" t="s">
        <v>863</v>
      </c>
      <c r="C14" s="46" t="s">
        <v>864</v>
      </c>
      <c r="D14" s="46" t="s">
        <v>865</v>
      </c>
      <c r="E14" s="46" t="s">
        <v>866</v>
      </c>
      <c r="F14" s="46" t="s">
        <v>867</v>
      </c>
      <c r="G14" s="46" t="s">
        <v>868</v>
      </c>
      <c r="H14" s="46" t="s">
        <v>869</v>
      </c>
      <c r="I14" s="46" t="s">
        <v>870</v>
      </c>
      <c r="J14" s="46" t="s">
        <v>871</v>
      </c>
      <c r="K14" s="46" t="s">
        <v>872</v>
      </c>
      <c r="L14" s="46" t="s">
        <v>873</v>
      </c>
      <c r="M14" s="46" t="s">
        <v>874</v>
      </c>
      <c r="N14" s="46" t="s">
        <v>875</v>
      </c>
      <c r="O14" s="46" t="s">
        <v>876</v>
      </c>
      <c r="P14" s="46" t="s">
        <v>877</v>
      </c>
    </row>
    <row r="15" spans="1:49" ht="12.75" x14ac:dyDescent="0.15">
      <c r="A15">
        <v>15</v>
      </c>
      <c r="B15" s="15" t="s">
        <v>237</v>
      </c>
      <c r="C15" s="15" t="s">
        <v>238</v>
      </c>
      <c r="D15" s="15" t="s">
        <v>239</v>
      </c>
      <c r="E15" s="15" t="s">
        <v>240</v>
      </c>
      <c r="F15" s="15" t="s">
        <v>241</v>
      </c>
      <c r="G15" s="15" t="s">
        <v>242</v>
      </c>
      <c r="H15" s="15" t="s">
        <v>243</v>
      </c>
      <c r="I15" s="15" t="s">
        <v>244</v>
      </c>
      <c r="J15" s="15" t="s">
        <v>245</v>
      </c>
      <c r="K15" s="15" t="s">
        <v>246</v>
      </c>
      <c r="L15" s="15" t="s">
        <v>247</v>
      </c>
      <c r="M15" s="15" t="s">
        <v>248</v>
      </c>
      <c r="N15" s="15" t="s">
        <v>249</v>
      </c>
      <c r="O15" s="15" t="s">
        <v>250</v>
      </c>
      <c r="P15" s="15" t="s">
        <v>251</v>
      </c>
      <c r="Q15" s="15" t="s">
        <v>252</v>
      </c>
      <c r="R15" s="15" t="s">
        <v>253</v>
      </c>
      <c r="S15" s="15" t="s">
        <v>254</v>
      </c>
      <c r="T15" s="15" t="s">
        <v>255</v>
      </c>
      <c r="U15" s="15" t="s">
        <v>256</v>
      </c>
      <c r="V15" s="15" t="s">
        <v>257</v>
      </c>
      <c r="W15" s="15" t="s">
        <v>258</v>
      </c>
      <c r="X15" s="15" t="s">
        <v>259</v>
      </c>
      <c r="Y15" s="15" t="s">
        <v>260</v>
      </c>
      <c r="Z15" s="15" t="s">
        <v>261</v>
      </c>
      <c r="AA15" s="15" t="s">
        <v>262</v>
      </c>
      <c r="AB15" s="15" t="s">
        <v>263</v>
      </c>
      <c r="AC15" s="15" t="s">
        <v>264</v>
      </c>
      <c r="AD15" s="15" t="s">
        <v>265</v>
      </c>
      <c r="AE15" s="15" t="s">
        <v>266</v>
      </c>
      <c r="AF15" s="15" t="s">
        <v>267</v>
      </c>
      <c r="AG15" s="15" t="s">
        <v>268</v>
      </c>
      <c r="AH15" s="15" t="s">
        <v>269</v>
      </c>
      <c r="AI15" s="15" t="s">
        <v>270</v>
      </c>
      <c r="AJ15" s="15" t="s">
        <v>271</v>
      </c>
      <c r="AK15" s="15" t="s">
        <v>272</v>
      </c>
      <c r="AL15" s="15" t="s">
        <v>273</v>
      </c>
      <c r="AM15" s="15" t="s">
        <v>274</v>
      </c>
      <c r="AN15" s="15" t="s">
        <v>275</v>
      </c>
      <c r="AO15" s="15" t="s">
        <v>276</v>
      </c>
      <c r="AP15" s="15" t="s">
        <v>277</v>
      </c>
      <c r="AQ15" s="15" t="s">
        <v>278</v>
      </c>
      <c r="AR15" s="15" t="s">
        <v>279</v>
      </c>
      <c r="AS15" s="15" t="s">
        <v>280</v>
      </c>
      <c r="AT15" s="15" t="s">
        <v>281</v>
      </c>
      <c r="AU15" s="15" t="s">
        <v>282</v>
      </c>
      <c r="AV15" s="15" t="s">
        <v>283</v>
      </c>
      <c r="AW15" s="15" t="s">
        <v>284</v>
      </c>
    </row>
    <row r="16" spans="1:49" ht="12.75" x14ac:dyDescent="0.15">
      <c r="A16">
        <v>16</v>
      </c>
      <c r="B16" s="15" t="s">
        <v>285</v>
      </c>
      <c r="C16" s="15" t="s">
        <v>286</v>
      </c>
      <c r="D16" s="15" t="s">
        <v>287</v>
      </c>
      <c r="E16" s="15" t="s">
        <v>288</v>
      </c>
      <c r="F16" s="15" t="s">
        <v>289</v>
      </c>
      <c r="G16" s="15" t="s">
        <v>290</v>
      </c>
      <c r="H16" s="15" t="s">
        <v>291</v>
      </c>
      <c r="I16" s="15" t="s">
        <v>292</v>
      </c>
      <c r="J16" s="15" t="s">
        <v>293</v>
      </c>
      <c r="K16" s="15" t="s">
        <v>294</v>
      </c>
      <c r="L16" s="15" t="s">
        <v>295</v>
      </c>
      <c r="M16" s="15" t="s">
        <v>296</v>
      </c>
      <c r="N16" s="15" t="s">
        <v>297</v>
      </c>
      <c r="O16" s="15" t="s">
        <v>298</v>
      </c>
      <c r="P16" s="15" t="s">
        <v>299</v>
      </c>
      <c r="Q16" s="15" t="s">
        <v>300</v>
      </c>
      <c r="R16" s="15" t="s">
        <v>301</v>
      </c>
      <c r="S16" s="15" t="s">
        <v>302</v>
      </c>
      <c r="T16" s="15" t="s">
        <v>303</v>
      </c>
      <c r="U16" s="15" t="s">
        <v>304</v>
      </c>
      <c r="V16" s="15" t="s">
        <v>305</v>
      </c>
      <c r="W16" s="15" t="s">
        <v>306</v>
      </c>
      <c r="X16" s="15" t="s">
        <v>307</v>
      </c>
      <c r="Y16" s="15" t="s">
        <v>308</v>
      </c>
      <c r="Z16" s="15" t="s">
        <v>309</v>
      </c>
      <c r="AA16" s="15" t="s">
        <v>310</v>
      </c>
      <c r="AB16" s="15" t="s">
        <v>311</v>
      </c>
      <c r="AC16" s="15" t="s">
        <v>312</v>
      </c>
      <c r="AD16" s="15" t="s">
        <v>313</v>
      </c>
      <c r="AE16" s="15" t="s">
        <v>314</v>
      </c>
      <c r="AF16" s="15" t="s">
        <v>315</v>
      </c>
    </row>
    <row r="17" spans="1:49" ht="12.75" x14ac:dyDescent="0.15">
      <c r="A17">
        <v>17</v>
      </c>
      <c r="B17" s="15" t="s">
        <v>316</v>
      </c>
      <c r="C17" s="15" t="s">
        <v>317</v>
      </c>
      <c r="D17" s="15" t="s">
        <v>318</v>
      </c>
      <c r="E17" s="15" t="s">
        <v>319</v>
      </c>
      <c r="F17" s="15" t="s">
        <v>320</v>
      </c>
      <c r="G17" s="15" t="s">
        <v>321</v>
      </c>
      <c r="H17" s="15" t="s">
        <v>322</v>
      </c>
    </row>
    <row r="18" spans="1:49" ht="12.75" x14ac:dyDescent="0.15">
      <c r="A18">
        <v>18</v>
      </c>
      <c r="B18" s="15" t="s">
        <v>323</v>
      </c>
      <c r="C18" s="15" t="s">
        <v>324</v>
      </c>
      <c r="D18" s="15" t="s">
        <v>325</v>
      </c>
      <c r="E18" s="15" t="s">
        <v>326</v>
      </c>
      <c r="F18" s="15" t="s">
        <v>327</v>
      </c>
      <c r="G18" s="15" t="s">
        <v>328</v>
      </c>
      <c r="H18" s="15" t="s">
        <v>329</v>
      </c>
      <c r="I18" s="15" t="s">
        <v>330</v>
      </c>
      <c r="J18" s="15" t="s">
        <v>331</v>
      </c>
      <c r="K18" s="15" t="s">
        <v>332</v>
      </c>
      <c r="L18" s="15" t="s">
        <v>333</v>
      </c>
      <c r="M18" s="15" t="s">
        <v>334</v>
      </c>
      <c r="N18" s="15" t="s">
        <v>335</v>
      </c>
      <c r="O18" s="15" t="s">
        <v>336</v>
      </c>
      <c r="P18" s="15" t="s">
        <v>337</v>
      </c>
      <c r="Q18" s="15" t="s">
        <v>338</v>
      </c>
      <c r="R18" s="15" t="s">
        <v>339</v>
      </c>
      <c r="S18" s="15" t="s">
        <v>340</v>
      </c>
      <c r="T18" s="15" t="s">
        <v>341</v>
      </c>
      <c r="U18" s="15" t="s">
        <v>342</v>
      </c>
      <c r="V18" s="15" t="s">
        <v>343</v>
      </c>
      <c r="W18" s="15" t="s">
        <v>344</v>
      </c>
      <c r="X18" s="15" t="s">
        <v>345</v>
      </c>
      <c r="Y18" s="15" t="s">
        <v>346</v>
      </c>
    </row>
    <row r="19" spans="1:49" ht="12.75" x14ac:dyDescent="0.15">
      <c r="A19">
        <v>19</v>
      </c>
      <c r="B19" s="15" t="s">
        <v>347</v>
      </c>
      <c r="C19" s="15" t="s">
        <v>348</v>
      </c>
      <c r="D19" s="15" t="s">
        <v>349</v>
      </c>
      <c r="E19" s="15" t="s">
        <v>350</v>
      </c>
      <c r="F19" s="15" t="s">
        <v>351</v>
      </c>
      <c r="G19" s="15" t="s">
        <v>352</v>
      </c>
      <c r="H19" s="15" t="s">
        <v>353</v>
      </c>
      <c r="I19" s="15" t="s">
        <v>354</v>
      </c>
      <c r="J19" s="15" t="s">
        <v>355</v>
      </c>
    </row>
    <row r="20" spans="1:49" ht="12.75" x14ac:dyDescent="0.15">
      <c r="A20">
        <v>20</v>
      </c>
      <c r="B20" s="15" t="s">
        <v>356</v>
      </c>
      <c r="C20" s="15" t="s">
        <v>357</v>
      </c>
      <c r="D20" s="15" t="s">
        <v>358</v>
      </c>
      <c r="E20" s="15" t="s">
        <v>359</v>
      </c>
      <c r="F20" s="15" t="s">
        <v>360</v>
      </c>
      <c r="G20" s="15" t="s">
        <v>361</v>
      </c>
      <c r="H20" s="15" t="s">
        <v>362</v>
      </c>
      <c r="I20" s="15" t="s">
        <v>363</v>
      </c>
      <c r="J20" s="15" t="s">
        <v>364</v>
      </c>
      <c r="K20" s="15" t="s">
        <v>365</v>
      </c>
      <c r="L20" s="15" t="s">
        <v>366</v>
      </c>
      <c r="M20" s="15" t="s">
        <v>367</v>
      </c>
      <c r="N20" s="15" t="s">
        <v>368</v>
      </c>
    </row>
    <row r="21" spans="1:49" ht="12.75" x14ac:dyDescent="0.15">
      <c r="A21">
        <v>21</v>
      </c>
      <c r="B21" s="15" t="s">
        <v>369</v>
      </c>
      <c r="C21" s="15" t="s">
        <v>370</v>
      </c>
      <c r="D21" s="15" t="s">
        <v>371</v>
      </c>
      <c r="E21" s="15" t="s">
        <v>372</v>
      </c>
      <c r="F21" s="15" t="s">
        <v>373</v>
      </c>
      <c r="G21" s="15" t="s">
        <v>374</v>
      </c>
      <c r="H21" s="15" t="s">
        <v>375</v>
      </c>
      <c r="I21" s="15" t="s">
        <v>376</v>
      </c>
      <c r="J21" s="15" t="s">
        <v>377</v>
      </c>
      <c r="K21" s="15" t="s">
        <v>378</v>
      </c>
      <c r="L21" s="15" t="s">
        <v>379</v>
      </c>
    </row>
    <row r="22" spans="1:49" ht="12.75" x14ac:dyDescent="0.15">
      <c r="A22">
        <v>22</v>
      </c>
      <c r="B22" s="5" t="s">
        <v>380</v>
      </c>
      <c r="C22" s="5" t="s">
        <v>381</v>
      </c>
      <c r="D22" s="5" t="s">
        <v>382</v>
      </c>
      <c r="E22" s="5" t="s">
        <v>383</v>
      </c>
      <c r="F22" s="5" t="s">
        <v>384</v>
      </c>
      <c r="G22" s="5" t="s">
        <v>385</v>
      </c>
      <c r="H22" s="5" t="s">
        <v>386</v>
      </c>
      <c r="I22" s="5" t="s">
        <v>387</v>
      </c>
      <c r="J22" s="5" t="s">
        <v>388</v>
      </c>
      <c r="K22" s="5" t="s">
        <v>389</v>
      </c>
      <c r="L22" s="5" t="s">
        <v>390</v>
      </c>
      <c r="M22" s="5" t="s">
        <v>391</v>
      </c>
      <c r="N22" s="5" t="s">
        <v>392</v>
      </c>
      <c r="O22" s="5" t="s">
        <v>393</v>
      </c>
      <c r="P22" s="5" t="s">
        <v>394</v>
      </c>
      <c r="Q22" s="5" t="s">
        <v>395</v>
      </c>
      <c r="R22" s="5" t="s">
        <v>396</v>
      </c>
      <c r="S22" s="5" t="s">
        <v>397</v>
      </c>
      <c r="T22" s="5" t="s">
        <v>398</v>
      </c>
      <c r="U22" s="5" t="s">
        <v>399</v>
      </c>
    </row>
    <row r="24" spans="1:49" x14ac:dyDescent="0.15">
      <c r="A24">
        <v>1</v>
      </c>
      <c r="B24">
        <v>2</v>
      </c>
      <c r="C24">
        <v>3</v>
      </c>
      <c r="D24">
        <v>4</v>
      </c>
      <c r="E24">
        <v>5</v>
      </c>
      <c r="F24">
        <v>6</v>
      </c>
      <c r="G24">
        <v>7</v>
      </c>
      <c r="H24">
        <v>8</v>
      </c>
      <c r="I24">
        <v>9</v>
      </c>
      <c r="J24">
        <v>10</v>
      </c>
      <c r="K24">
        <v>11</v>
      </c>
      <c r="L24">
        <v>12</v>
      </c>
      <c r="M24">
        <v>13</v>
      </c>
      <c r="N24">
        <v>14</v>
      </c>
      <c r="O24">
        <v>15</v>
      </c>
      <c r="P24">
        <v>16</v>
      </c>
      <c r="Q24">
        <v>17</v>
      </c>
      <c r="R24">
        <v>18</v>
      </c>
      <c r="S24">
        <v>19</v>
      </c>
      <c r="T24">
        <v>20</v>
      </c>
      <c r="U24">
        <v>21</v>
      </c>
      <c r="V24">
        <v>22</v>
      </c>
      <c r="W24">
        <v>23</v>
      </c>
      <c r="X24">
        <v>24</v>
      </c>
      <c r="Y24">
        <v>25</v>
      </c>
      <c r="Z24">
        <v>26</v>
      </c>
      <c r="AA24">
        <v>27</v>
      </c>
      <c r="AB24">
        <v>28</v>
      </c>
      <c r="AC24">
        <v>29</v>
      </c>
      <c r="AD24">
        <v>30</v>
      </c>
      <c r="AE24">
        <v>31</v>
      </c>
      <c r="AF24">
        <v>32</v>
      </c>
      <c r="AG24">
        <v>33</v>
      </c>
      <c r="AH24">
        <v>34</v>
      </c>
      <c r="AI24">
        <v>35</v>
      </c>
      <c r="AJ24">
        <v>36</v>
      </c>
      <c r="AK24">
        <v>37</v>
      </c>
      <c r="AL24">
        <v>38</v>
      </c>
      <c r="AM24">
        <v>39</v>
      </c>
      <c r="AN24">
        <v>40</v>
      </c>
      <c r="AO24">
        <v>41</v>
      </c>
      <c r="AP24">
        <v>42</v>
      </c>
      <c r="AQ24">
        <v>43</v>
      </c>
      <c r="AR24">
        <v>44</v>
      </c>
      <c r="AS24">
        <v>45</v>
      </c>
      <c r="AT24">
        <v>46</v>
      </c>
      <c r="AU24">
        <v>47</v>
      </c>
      <c r="AV24">
        <v>48</v>
      </c>
      <c r="AW24">
        <v>49</v>
      </c>
    </row>
  </sheetData>
  <dataValidations count="1">
    <dataValidation type="list" allowBlank="1" showDropDown="1" showInputMessage="1" showErrorMessage="1" sqref="B1:J1" xr:uid="{00000000-0002-0000-0900-000000000000}">
      <formula1>$A$2:$A$23</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14"/>
  <sheetViews>
    <sheetView workbookViewId="0">
      <pane ySplit="3" topLeftCell="A4" activePane="bottomLeft" state="frozen"/>
      <selection pane="bottomLeft" sqref="A1:XFD1048576"/>
    </sheetView>
  </sheetViews>
  <sheetFormatPr defaultColWidth="9" defaultRowHeight="11.25" x14ac:dyDescent="0.15"/>
  <cols>
    <col min="1" max="1" width="14.625" style="12" customWidth="1"/>
    <col min="2" max="16384" width="9" style="12"/>
  </cols>
  <sheetData>
    <row r="1" spans="1:25" s="23" customFormat="1" ht="18" customHeight="1" x14ac:dyDescent="0.25">
      <c r="A1" s="51"/>
      <c r="G1" s="52"/>
    </row>
    <row r="2" spans="1:25" ht="41.25" customHeight="1" x14ac:dyDescent="0.15">
      <c r="B2" s="301" t="s">
        <v>931</v>
      </c>
      <c r="C2" s="301"/>
      <c r="D2" s="301" t="s">
        <v>451</v>
      </c>
      <c r="E2" s="301"/>
      <c r="F2" s="301" t="s">
        <v>492</v>
      </c>
      <c r="G2" s="301"/>
      <c r="H2" s="301" t="s">
        <v>443</v>
      </c>
      <c r="I2" s="301"/>
      <c r="J2" s="299" t="s">
        <v>927</v>
      </c>
      <c r="K2" s="299"/>
      <c r="L2" s="299" t="s">
        <v>929</v>
      </c>
      <c r="M2" s="297"/>
      <c r="N2" s="300" t="s">
        <v>493</v>
      </c>
      <c r="O2" s="300"/>
      <c r="P2" s="300" t="s">
        <v>494</v>
      </c>
      <c r="Q2" s="300"/>
      <c r="R2" s="300"/>
      <c r="S2" s="300"/>
      <c r="T2" s="300"/>
      <c r="U2" s="300"/>
      <c r="V2" s="300"/>
      <c r="W2" s="300"/>
      <c r="X2" s="300"/>
      <c r="Y2" s="300"/>
    </row>
    <row r="3" spans="1:25" x14ac:dyDescent="0.15">
      <c r="B3" s="12" t="s">
        <v>446</v>
      </c>
      <c r="C3" s="12" t="s">
        <v>447</v>
      </c>
      <c r="D3" s="12" t="s">
        <v>446</v>
      </c>
      <c r="E3" s="12" t="s">
        <v>447</v>
      </c>
      <c r="F3" s="12" t="s">
        <v>446</v>
      </c>
      <c r="G3" s="12" t="s">
        <v>447</v>
      </c>
      <c r="H3" s="12" t="s">
        <v>446</v>
      </c>
      <c r="I3" s="12" t="s">
        <v>447</v>
      </c>
      <c r="J3" s="12" t="s">
        <v>446</v>
      </c>
      <c r="K3" s="12" t="s">
        <v>447</v>
      </c>
      <c r="L3" s="12" t="s">
        <v>446</v>
      </c>
      <c r="M3" s="12" t="s">
        <v>447</v>
      </c>
      <c r="N3" s="12" t="s">
        <v>446</v>
      </c>
      <c r="O3" s="12" t="s">
        <v>447</v>
      </c>
      <c r="P3" s="12" t="s">
        <v>446</v>
      </c>
      <c r="Q3" s="12" t="s">
        <v>447</v>
      </c>
    </row>
    <row r="4" spans="1:25" x14ac:dyDescent="0.15">
      <c r="A4" s="12" t="s">
        <v>347</v>
      </c>
      <c r="B4" s="12">
        <v>61.999740000000003</v>
      </c>
      <c r="C4" s="12">
        <v>91.024209999999997</v>
      </c>
      <c r="D4" s="12">
        <v>84.902289999999994</v>
      </c>
      <c r="E4" s="12">
        <v>95.572410000000005</v>
      </c>
      <c r="F4" s="12">
        <v>52.89396</v>
      </c>
      <c r="G4" s="12">
        <v>91.623185000000007</v>
      </c>
      <c r="H4" s="12">
        <v>50.104840000000003</v>
      </c>
      <c r="I4" s="12">
        <v>84.2483</v>
      </c>
      <c r="J4" s="12">
        <v>71.916072227212339</v>
      </c>
      <c r="K4" s="12">
        <v>75.932949726410556</v>
      </c>
      <c r="L4" s="12">
        <v>72.138129284035102</v>
      </c>
      <c r="M4" s="12">
        <v>76.17704922403766</v>
      </c>
      <c r="N4" s="12">
        <v>47.977485934135522</v>
      </c>
      <c r="O4" s="12">
        <v>52.155647302808539</v>
      </c>
      <c r="P4" s="12">
        <v>73.191179976118164</v>
      </c>
      <c r="Q4" s="12">
        <v>78.322675732221398</v>
      </c>
      <c r="R4" s="18"/>
      <c r="S4" s="18"/>
      <c r="T4" s="18"/>
      <c r="U4" s="18"/>
    </row>
    <row r="5" spans="1:25" x14ac:dyDescent="0.15">
      <c r="A5" s="12" t="s">
        <v>348</v>
      </c>
      <c r="B5" s="12">
        <v>59.75797</v>
      </c>
      <c r="C5" s="12">
        <v>91.008960000000002</v>
      </c>
      <c r="D5" s="12">
        <v>84.462459999999993</v>
      </c>
      <c r="E5" s="12">
        <v>95.625299999999996</v>
      </c>
      <c r="F5" s="12">
        <v>53.362580000000001</v>
      </c>
      <c r="G5" s="12">
        <v>91.842198999999994</v>
      </c>
      <c r="H5" s="12">
        <v>47.406750000000002</v>
      </c>
      <c r="I5" s="12">
        <v>83.464110000000005</v>
      </c>
      <c r="J5" s="12">
        <v>71.648717953298984</v>
      </c>
      <c r="K5" s="12">
        <v>76.225054975871302</v>
      </c>
      <c r="L5" s="12">
        <v>71.706239738135409</v>
      </c>
      <c r="M5" s="12">
        <v>76.321420120124728</v>
      </c>
      <c r="N5" s="12">
        <v>48.259958029624315</v>
      </c>
      <c r="O5" s="12">
        <v>52.983826983670532</v>
      </c>
      <c r="P5" s="12">
        <v>71.797768050439458</v>
      </c>
      <c r="Q5" s="12">
        <v>77.529709043388408</v>
      </c>
      <c r="R5" s="18"/>
      <c r="S5" s="18"/>
      <c r="T5" s="18"/>
      <c r="U5" s="18"/>
    </row>
    <row r="6" spans="1:25" x14ac:dyDescent="0.15">
      <c r="A6" s="12" t="s">
        <v>349</v>
      </c>
      <c r="B6" s="12">
        <v>58.806130000000003</v>
      </c>
      <c r="C6" s="12">
        <v>89.671769999999995</v>
      </c>
      <c r="D6" s="12">
        <v>84.557820000000007</v>
      </c>
      <c r="E6" s="12">
        <v>95.553719999999998</v>
      </c>
      <c r="F6" s="12">
        <v>51.8628</v>
      </c>
      <c r="G6" s="12">
        <v>91.319158000000002</v>
      </c>
      <c r="H6" s="12">
        <v>49.658000000000001</v>
      </c>
      <c r="I6" s="12">
        <v>82.634110000000007</v>
      </c>
      <c r="J6" s="12">
        <v>67.320245345996739</v>
      </c>
      <c r="K6" s="12">
        <v>71.208795039929186</v>
      </c>
      <c r="L6" s="12">
        <v>67.449258807235765</v>
      </c>
      <c r="M6" s="12">
        <v>71.352534600410038</v>
      </c>
      <c r="N6" s="12">
        <v>41.317711843004105</v>
      </c>
      <c r="O6" s="12">
        <v>45.205400834016871</v>
      </c>
      <c r="P6" s="12">
        <v>66.054076809180955</v>
      </c>
      <c r="Q6" s="12">
        <v>70.93416913676613</v>
      </c>
      <c r="R6" s="18"/>
      <c r="S6" s="18"/>
      <c r="T6" s="18"/>
      <c r="U6" s="18"/>
    </row>
    <row r="7" spans="1:25" x14ac:dyDescent="0.15">
      <c r="A7" s="12" t="s">
        <v>350</v>
      </c>
      <c r="B7" s="12">
        <v>59.3354</v>
      </c>
      <c r="C7" s="12">
        <v>90.441190000000006</v>
      </c>
      <c r="D7" s="12">
        <v>83.462429999999998</v>
      </c>
      <c r="E7" s="12">
        <v>95.553790000000006</v>
      </c>
      <c r="F7" s="12">
        <v>52.658569999999997</v>
      </c>
      <c r="G7" s="12">
        <v>91.770328000000006</v>
      </c>
      <c r="H7" s="12">
        <v>46.354149999999997</v>
      </c>
      <c r="I7" s="12">
        <v>82.306479999999993</v>
      </c>
      <c r="J7" s="12">
        <v>70.289393281166696</v>
      </c>
      <c r="K7" s="12">
        <v>74.103650406625249</v>
      </c>
      <c r="L7" s="12">
        <v>70.431641048592809</v>
      </c>
      <c r="M7" s="12">
        <v>74.274361661974226</v>
      </c>
      <c r="N7" s="12">
        <v>46.408450736123413</v>
      </c>
      <c r="O7" s="12">
        <v>50.313767586233581</v>
      </c>
      <c r="P7" s="12">
        <v>72.304566048691427</v>
      </c>
      <c r="Q7" s="12">
        <v>77.147632410080561</v>
      </c>
      <c r="R7" s="18"/>
      <c r="S7" s="18"/>
      <c r="T7" s="18"/>
      <c r="U7" s="18"/>
    </row>
    <row r="8" spans="1:25" x14ac:dyDescent="0.15">
      <c r="A8" s="12" t="s">
        <v>351</v>
      </c>
      <c r="B8" s="12">
        <v>59.024630000000002</v>
      </c>
      <c r="C8" s="12">
        <v>90.826037999999997</v>
      </c>
      <c r="D8" s="12">
        <v>83.147880000000001</v>
      </c>
      <c r="E8" s="12">
        <v>95.218860000000006</v>
      </c>
      <c r="F8" s="12">
        <v>52.62397</v>
      </c>
      <c r="G8" s="12">
        <v>91.193389999999994</v>
      </c>
      <c r="H8" s="12">
        <v>47.822209999999998</v>
      </c>
      <c r="I8" s="12">
        <v>83.227900000000005</v>
      </c>
      <c r="J8" s="12">
        <v>68.632107145728654</v>
      </c>
      <c r="K8" s="12">
        <v>71.99246249062243</v>
      </c>
      <c r="L8" s="12">
        <v>68.53276672574799</v>
      </c>
      <c r="M8" s="12">
        <v>71.903838425926011</v>
      </c>
      <c r="N8" s="12">
        <v>43.256865759989005</v>
      </c>
      <c r="O8" s="12">
        <v>46.658189773405788</v>
      </c>
      <c r="P8" s="12">
        <v>69.219919981136599</v>
      </c>
      <c r="Q8" s="12">
        <v>73.495961971995456</v>
      </c>
      <c r="R8" s="18"/>
      <c r="S8" s="18"/>
      <c r="T8" s="18"/>
      <c r="U8" s="18"/>
    </row>
    <row r="9" spans="1:25" x14ac:dyDescent="0.15">
      <c r="A9" s="12" t="s">
        <v>352</v>
      </c>
      <c r="B9" s="12">
        <v>60.222619999999999</v>
      </c>
      <c r="C9" s="12">
        <v>90.643812999999994</v>
      </c>
      <c r="D9" s="12">
        <v>83.496470000000002</v>
      </c>
      <c r="E9" s="12">
        <v>95.298069999999996</v>
      </c>
      <c r="F9" s="12">
        <v>53.020040000000002</v>
      </c>
      <c r="G9" s="12">
        <v>91.835030000000003</v>
      </c>
      <c r="H9" s="12">
        <v>47.124679999999998</v>
      </c>
      <c r="I9" s="12">
        <v>82.098219999999998</v>
      </c>
      <c r="J9" s="12">
        <v>69.918133568361711</v>
      </c>
      <c r="K9" s="12">
        <v>73.648994877815454</v>
      </c>
      <c r="L9" s="12">
        <v>69.845456180508748</v>
      </c>
      <c r="M9" s="12">
        <v>73.585715676553249</v>
      </c>
      <c r="N9" s="12">
        <v>45.806220274448187</v>
      </c>
      <c r="O9" s="12">
        <v>49.623647539140613</v>
      </c>
      <c r="P9" s="12">
        <v>69.940536129856497</v>
      </c>
      <c r="Q9" s="12">
        <v>74.636443527092382</v>
      </c>
      <c r="R9" s="18"/>
      <c r="S9" s="18"/>
      <c r="T9" s="18"/>
      <c r="U9" s="18"/>
    </row>
    <row r="10" spans="1:25" x14ac:dyDescent="0.15">
      <c r="A10" s="12" t="s">
        <v>353</v>
      </c>
      <c r="B10" s="12">
        <v>60.892330000000001</v>
      </c>
      <c r="C10" s="12">
        <v>90.694396999999995</v>
      </c>
      <c r="D10" s="12">
        <v>83.217219999999998</v>
      </c>
      <c r="E10" s="12">
        <v>95.201480000000004</v>
      </c>
      <c r="F10" s="12">
        <v>52.712150000000001</v>
      </c>
      <c r="G10" s="12">
        <v>92.263203000000004</v>
      </c>
      <c r="H10" s="12">
        <v>46.48133</v>
      </c>
      <c r="I10" s="12">
        <v>80.841809999999995</v>
      </c>
      <c r="J10" s="12">
        <v>71.34649010860339</v>
      </c>
      <c r="K10" s="12">
        <v>74.954550961802312</v>
      </c>
      <c r="L10" s="12">
        <v>71.916666709761529</v>
      </c>
      <c r="M10" s="12">
        <v>75.539007543184155</v>
      </c>
      <c r="N10" s="12">
        <v>46.099439669937148</v>
      </c>
      <c r="O10" s="12">
        <v>49.728488371357152</v>
      </c>
      <c r="P10" s="12">
        <v>71.994224319032554</v>
      </c>
      <c r="Q10" s="12">
        <v>76.507788805834636</v>
      </c>
      <c r="R10" s="18"/>
      <c r="S10" s="18"/>
      <c r="T10" s="18"/>
      <c r="U10" s="18"/>
    </row>
    <row r="11" spans="1:25" x14ac:dyDescent="0.15">
      <c r="A11" s="12" t="s">
        <v>354</v>
      </c>
      <c r="B11" s="12">
        <v>59.597000000000001</v>
      </c>
      <c r="C11" s="12">
        <v>90.205835000000008</v>
      </c>
      <c r="D11" s="12">
        <v>83.650059999999996</v>
      </c>
      <c r="E11" s="12">
        <v>95.266390000000001</v>
      </c>
      <c r="F11" s="12">
        <v>51.471589999999999</v>
      </c>
      <c r="G11" s="12">
        <v>91.212716</v>
      </c>
      <c r="H11" s="12">
        <v>45.110340000000001</v>
      </c>
      <c r="I11" s="12">
        <v>81.929900000000004</v>
      </c>
      <c r="J11" s="12">
        <v>69.052847588537645</v>
      </c>
      <c r="K11" s="12">
        <v>72.509461091541581</v>
      </c>
      <c r="L11" s="12">
        <v>69.66347135610927</v>
      </c>
      <c r="M11" s="12">
        <v>73.146648004492519</v>
      </c>
      <c r="N11" s="12">
        <v>43.939421843484574</v>
      </c>
      <c r="O11" s="12">
        <v>47.428189587826097</v>
      </c>
      <c r="P11" s="12">
        <v>71.648098980223864</v>
      </c>
      <c r="Q11" s="12">
        <v>76.081653163471017</v>
      </c>
      <c r="R11" s="18"/>
      <c r="S11" s="18"/>
      <c r="T11" s="18"/>
      <c r="U11" s="18"/>
    </row>
    <row r="12" spans="1:25" x14ac:dyDescent="0.15">
      <c r="A12" s="12" t="s">
        <v>355</v>
      </c>
      <c r="B12" s="12">
        <v>57.080559999999998</v>
      </c>
      <c r="C12" s="12">
        <v>90.278029000000004</v>
      </c>
      <c r="D12" s="12">
        <v>83.284739999999999</v>
      </c>
      <c r="E12" s="12">
        <v>95.285749999999993</v>
      </c>
      <c r="F12" s="12">
        <v>50.243380000000002</v>
      </c>
      <c r="G12" s="12">
        <v>91.228403</v>
      </c>
      <c r="H12" s="12">
        <v>44.01773</v>
      </c>
      <c r="I12" s="12">
        <v>82.026539999999997</v>
      </c>
      <c r="J12" s="12">
        <v>67.246686000170428</v>
      </c>
      <c r="K12" s="12">
        <v>71.065640471821553</v>
      </c>
      <c r="L12" s="12">
        <v>68.377778332073873</v>
      </c>
      <c r="M12" s="12">
        <v>72.256534817909341</v>
      </c>
      <c r="N12" s="12">
        <v>41.147849241573994</v>
      </c>
      <c r="O12" s="12">
        <v>44.901680777716564</v>
      </c>
      <c r="P12" s="12">
        <v>66.560672098805767</v>
      </c>
      <c r="Q12" s="12">
        <v>71.305090894144087</v>
      </c>
      <c r="R12" s="18"/>
      <c r="S12" s="18"/>
      <c r="T12" s="18"/>
      <c r="U12" s="18"/>
    </row>
    <row r="13" spans="1:25" x14ac:dyDescent="0.15">
      <c r="A13" s="12" t="s">
        <v>218</v>
      </c>
      <c r="B13" s="12">
        <v>58.295400000000001</v>
      </c>
      <c r="C13" s="12">
        <v>89.232799999999997</v>
      </c>
      <c r="D13" s="12">
        <v>83.402630000000002</v>
      </c>
      <c r="E13" s="12">
        <v>95.204250000000002</v>
      </c>
      <c r="F13" s="12">
        <v>49.275199999999998</v>
      </c>
      <c r="G13" s="12">
        <v>90.738162000000003</v>
      </c>
      <c r="H13" s="12">
        <v>44.108339999999998</v>
      </c>
      <c r="I13" s="12">
        <v>81.725849999999994</v>
      </c>
      <c r="J13" s="12">
        <v>63.328202200439911</v>
      </c>
      <c r="K13" s="12">
        <v>67.059547856845285</v>
      </c>
      <c r="L13" s="12">
        <v>63.386310307295346</v>
      </c>
      <c r="M13" s="12">
        <v>67.132488998840927</v>
      </c>
      <c r="N13" s="12">
        <v>34.885192722097599</v>
      </c>
      <c r="O13" s="12">
        <v>38.454258956254797</v>
      </c>
      <c r="P13" s="12">
        <v>59.84419089884755</v>
      </c>
      <c r="Q13" s="12">
        <v>64.492479781451863</v>
      </c>
      <c r="R13" s="18"/>
      <c r="S13" s="18"/>
      <c r="T13" s="18"/>
      <c r="U13" s="18"/>
    </row>
    <row r="14" spans="1:25" x14ac:dyDescent="0.15">
      <c r="A14" s="12" t="s">
        <v>219</v>
      </c>
      <c r="B14" s="12">
        <v>62.263339999999999</v>
      </c>
      <c r="C14" s="12">
        <v>91.058449999999993</v>
      </c>
      <c r="D14" s="12">
        <v>83.978549999999998</v>
      </c>
      <c r="E14" s="12">
        <v>95.605260000000001</v>
      </c>
      <c r="F14" s="12">
        <v>54.176250000000003</v>
      </c>
      <c r="G14" s="12">
        <v>91.385455000000007</v>
      </c>
      <c r="H14" s="12">
        <v>47.752409999999998</v>
      </c>
      <c r="I14" s="12">
        <v>83.387919999999994</v>
      </c>
      <c r="J14" s="12">
        <v>68.175838247849413</v>
      </c>
      <c r="K14" s="12">
        <v>71.981739142716677</v>
      </c>
      <c r="L14" s="12">
        <v>67.797523305602269</v>
      </c>
      <c r="M14" s="12">
        <v>71.596346274179496</v>
      </c>
      <c r="N14" s="12">
        <v>48.299105532540523</v>
      </c>
      <c r="O14" s="12">
        <v>52.356709695983547</v>
      </c>
      <c r="P14" s="12">
        <v>72.233093389498038</v>
      </c>
      <c r="Q14" s="12">
        <v>77.155980412710804</v>
      </c>
      <c r="R14" s="18"/>
      <c r="S14" s="18"/>
      <c r="T14" s="18"/>
      <c r="U14" s="18"/>
    </row>
    <row r="15" spans="1:25" x14ac:dyDescent="0.15">
      <c r="A15" s="12" t="s">
        <v>220</v>
      </c>
      <c r="B15" s="12">
        <v>61.420949999999998</v>
      </c>
      <c r="C15" s="12">
        <v>90.619123000000002</v>
      </c>
      <c r="D15" s="12">
        <v>83.747119999999995</v>
      </c>
      <c r="E15" s="12">
        <v>95.343310000000002</v>
      </c>
      <c r="F15" s="12">
        <v>56.206009999999999</v>
      </c>
      <c r="G15" s="12">
        <v>92.162220000000005</v>
      </c>
      <c r="H15" s="12">
        <v>47.34019</v>
      </c>
      <c r="I15" s="12">
        <v>83.430589999999995</v>
      </c>
      <c r="J15" s="12">
        <v>68.936779538067952</v>
      </c>
      <c r="K15" s="12">
        <v>72.607508567680355</v>
      </c>
      <c r="L15" s="12">
        <v>68.968971956660667</v>
      </c>
      <c r="M15" s="12">
        <v>72.65496237100831</v>
      </c>
      <c r="N15" s="12">
        <v>43.07231721485379</v>
      </c>
      <c r="O15" s="12">
        <v>46.732882300068837</v>
      </c>
      <c r="P15" s="12">
        <v>67.615214008216512</v>
      </c>
      <c r="Q15" s="12">
        <v>72.178666502514318</v>
      </c>
      <c r="R15" s="18"/>
      <c r="S15" s="18"/>
      <c r="T15" s="18"/>
      <c r="U15" s="18"/>
    </row>
    <row r="16" spans="1:25" x14ac:dyDescent="0.15">
      <c r="A16" s="12" t="s">
        <v>221</v>
      </c>
      <c r="B16" s="12">
        <v>56.959879999999998</v>
      </c>
      <c r="C16" s="12">
        <v>90.308896000000004</v>
      </c>
      <c r="D16" s="12">
        <v>82.883650000000003</v>
      </c>
      <c r="E16" s="12">
        <v>95.227879999999999</v>
      </c>
      <c r="F16" s="12">
        <v>53.18674</v>
      </c>
      <c r="G16" s="12">
        <v>91.788180999999994</v>
      </c>
      <c r="H16" s="12">
        <v>46.883609999999997</v>
      </c>
      <c r="I16" s="12">
        <v>83.348479999999995</v>
      </c>
      <c r="J16" s="12">
        <v>66.807278569625254</v>
      </c>
      <c r="K16" s="12">
        <v>70.439206733797576</v>
      </c>
      <c r="L16" s="12">
        <v>66.483419502307655</v>
      </c>
      <c r="M16" s="12">
        <v>70.10821074906994</v>
      </c>
      <c r="N16" s="12">
        <v>41.072648929966896</v>
      </c>
      <c r="O16" s="12">
        <v>44.698714947499766</v>
      </c>
      <c r="P16" s="12">
        <v>66.47924294040115</v>
      </c>
      <c r="Q16" s="12">
        <v>71.074700095330314</v>
      </c>
      <c r="R16" s="18"/>
      <c r="S16" s="18"/>
      <c r="T16" s="18"/>
      <c r="U16" s="18"/>
    </row>
    <row r="17" spans="1:21" x14ac:dyDescent="0.15">
      <c r="A17" s="12" t="s">
        <v>222</v>
      </c>
      <c r="B17" s="12">
        <v>67.699939999999998</v>
      </c>
      <c r="C17" s="12">
        <v>93.057839000000001</v>
      </c>
      <c r="D17" s="12">
        <v>85.9512</v>
      </c>
      <c r="E17" s="12">
        <v>96.142499999999998</v>
      </c>
      <c r="F17" s="12">
        <v>56.670659999999998</v>
      </c>
      <c r="G17" s="12">
        <v>93.311881999999997</v>
      </c>
      <c r="H17" s="12">
        <v>55.964559999999999</v>
      </c>
      <c r="I17" s="12">
        <v>87.735699999999994</v>
      </c>
      <c r="J17" s="12">
        <v>72.032659542452436</v>
      </c>
      <c r="K17" s="12">
        <v>76.394320121045425</v>
      </c>
      <c r="L17" s="12">
        <v>71.430657919478264</v>
      </c>
      <c r="M17" s="12">
        <v>75.785890207118953</v>
      </c>
      <c r="N17" s="12">
        <v>51.807071649584344</v>
      </c>
      <c r="O17" s="12">
        <v>56.576129032222134</v>
      </c>
      <c r="P17" s="12">
        <v>74.925730009643075</v>
      </c>
      <c r="Q17" s="12">
        <v>80.608320475958337</v>
      </c>
      <c r="R17" s="18"/>
      <c r="S17" s="18"/>
      <c r="T17" s="18"/>
      <c r="U17" s="18"/>
    </row>
    <row r="18" spans="1:21" x14ac:dyDescent="0.15">
      <c r="A18" s="12" t="s">
        <v>223</v>
      </c>
      <c r="B18" s="12">
        <v>64.316090000000003</v>
      </c>
      <c r="C18" s="12">
        <v>92.508215000000007</v>
      </c>
      <c r="D18" s="12">
        <v>84.884450000000001</v>
      </c>
      <c r="E18" s="12">
        <v>95.91283</v>
      </c>
      <c r="F18" s="12">
        <v>57.282780000000002</v>
      </c>
      <c r="G18" s="12">
        <v>93.112820999999997</v>
      </c>
      <c r="H18" s="12">
        <v>51.271439999999998</v>
      </c>
      <c r="I18" s="12">
        <v>85.292590000000004</v>
      </c>
      <c r="J18" s="12">
        <v>73.298543826487773</v>
      </c>
      <c r="K18" s="12">
        <v>77.90591741668203</v>
      </c>
      <c r="L18" s="12">
        <v>72.421873906986207</v>
      </c>
      <c r="M18" s="12">
        <v>76.992406056280942</v>
      </c>
      <c r="N18" s="12">
        <v>53.095462542414637</v>
      </c>
      <c r="O18" s="12">
        <v>57.96616139675114</v>
      </c>
      <c r="P18" s="12">
        <v>77.399744167280588</v>
      </c>
      <c r="Q18" s="12">
        <v>83.260410047942486</v>
      </c>
      <c r="R18" s="18"/>
      <c r="S18" s="18"/>
      <c r="T18" s="18"/>
      <c r="U18" s="18"/>
    </row>
    <row r="19" spans="1:21" x14ac:dyDescent="0.15">
      <c r="A19" s="12" t="s">
        <v>224</v>
      </c>
      <c r="B19" s="12">
        <v>63.505850000000002</v>
      </c>
      <c r="C19" s="12">
        <v>91.966590999999994</v>
      </c>
      <c r="D19" s="12">
        <v>84.879710000000003</v>
      </c>
      <c r="E19" s="12">
        <v>95.902349999999998</v>
      </c>
      <c r="F19" s="12">
        <v>57.499000000000002</v>
      </c>
      <c r="G19" s="12">
        <v>92.393012999999996</v>
      </c>
      <c r="H19" s="12">
        <v>51.65699</v>
      </c>
      <c r="I19" s="12">
        <v>85.100020000000001</v>
      </c>
      <c r="J19" s="12">
        <v>70.033334708328894</v>
      </c>
      <c r="K19" s="12">
        <v>74.282710514675344</v>
      </c>
      <c r="L19" s="12">
        <v>69.457056247288591</v>
      </c>
      <c r="M19" s="12">
        <v>73.692039297082815</v>
      </c>
      <c r="N19" s="12">
        <v>44.746160757797632</v>
      </c>
      <c r="O19" s="12">
        <v>49.02288186830922</v>
      </c>
      <c r="P19" s="12">
        <v>69.464630660807813</v>
      </c>
      <c r="Q19" s="12">
        <v>74.768336017592475</v>
      </c>
      <c r="R19" s="18"/>
      <c r="S19" s="18"/>
      <c r="T19" s="18"/>
      <c r="U19" s="18"/>
    </row>
    <row r="20" spans="1:21" x14ac:dyDescent="0.15">
      <c r="A20" s="12" t="s">
        <v>225</v>
      </c>
      <c r="B20" s="12">
        <v>62.67859</v>
      </c>
      <c r="C20" s="12">
        <v>91.234076000000002</v>
      </c>
      <c r="D20" s="12">
        <v>85.560509999999994</v>
      </c>
      <c r="E20" s="12">
        <v>95.727360000000004</v>
      </c>
      <c r="F20" s="12">
        <v>58.078159999999997</v>
      </c>
      <c r="G20" s="12">
        <v>92.342791000000005</v>
      </c>
      <c r="H20" s="12">
        <v>49.727379999999997</v>
      </c>
      <c r="I20" s="12">
        <v>84.291070000000005</v>
      </c>
      <c r="J20" s="12">
        <v>71.137380633759136</v>
      </c>
      <c r="K20" s="12">
        <v>74.6698395973646</v>
      </c>
      <c r="L20" s="12">
        <v>70.637271878811603</v>
      </c>
      <c r="M20" s="12">
        <v>74.158587160494136</v>
      </c>
      <c r="N20" s="12">
        <v>47.499185873615886</v>
      </c>
      <c r="O20" s="12">
        <v>51.138184054115413</v>
      </c>
      <c r="P20" s="12">
        <v>73.915696511515804</v>
      </c>
      <c r="Q20" s="12">
        <v>78.434851821394943</v>
      </c>
      <c r="R20" s="18"/>
      <c r="S20" s="18"/>
      <c r="T20" s="18"/>
      <c r="U20" s="18"/>
    </row>
    <row r="21" spans="1:21" x14ac:dyDescent="0.15">
      <c r="A21" s="12" t="s">
        <v>226</v>
      </c>
      <c r="B21" s="12">
        <v>70.566059999999993</v>
      </c>
      <c r="C21" s="12">
        <v>93.584592000000001</v>
      </c>
      <c r="D21" s="12">
        <v>86.843119999999999</v>
      </c>
      <c r="E21" s="12">
        <v>96.232789999999994</v>
      </c>
      <c r="F21" s="12">
        <v>59.123339999999999</v>
      </c>
      <c r="G21" s="12">
        <v>93.519437999999994</v>
      </c>
      <c r="H21" s="12">
        <v>56.719140000000003</v>
      </c>
      <c r="I21" s="12">
        <v>88.106669999999994</v>
      </c>
      <c r="J21" s="12">
        <v>75.784752426996988</v>
      </c>
      <c r="K21" s="12">
        <v>79.236933231639668</v>
      </c>
      <c r="L21" s="12">
        <v>75.244079742936236</v>
      </c>
      <c r="M21" s="12">
        <v>78.693742220752029</v>
      </c>
      <c r="N21" s="12">
        <v>57.071004497359581</v>
      </c>
      <c r="O21" s="12">
        <v>60.870480396000481</v>
      </c>
      <c r="P21" s="12">
        <v>80.03566537936824</v>
      </c>
      <c r="Q21" s="12">
        <v>84.510047748217971</v>
      </c>
      <c r="R21" s="18"/>
      <c r="S21" s="18"/>
      <c r="T21" s="18"/>
      <c r="U21" s="18"/>
    </row>
    <row r="22" spans="1:21" x14ac:dyDescent="0.15">
      <c r="A22" s="12" t="s">
        <v>227</v>
      </c>
      <c r="B22" s="12">
        <v>62.732840000000003</v>
      </c>
      <c r="C22" s="12">
        <v>91.398018000000008</v>
      </c>
      <c r="D22" s="12">
        <v>85.747990000000001</v>
      </c>
      <c r="E22" s="12">
        <v>95.971890000000002</v>
      </c>
      <c r="F22" s="12">
        <v>55.11018</v>
      </c>
      <c r="G22" s="12">
        <v>91.633651</v>
      </c>
      <c r="H22" s="12">
        <v>49.870719999999999</v>
      </c>
      <c r="I22" s="12">
        <v>84.755129999999994</v>
      </c>
      <c r="J22" s="12">
        <v>71.847576522733618</v>
      </c>
      <c r="K22" s="12">
        <v>75.84574153535128</v>
      </c>
      <c r="L22" s="12">
        <v>71.43406946545025</v>
      </c>
      <c r="M22" s="12">
        <v>75.439493760887473</v>
      </c>
      <c r="N22" s="12">
        <v>49.013152420847348</v>
      </c>
      <c r="O22" s="12">
        <v>53.21725526628537</v>
      </c>
      <c r="P22" s="12">
        <v>72.510009992663754</v>
      </c>
      <c r="Q22" s="12">
        <v>77.611992046389958</v>
      </c>
      <c r="R22" s="18"/>
      <c r="S22" s="18"/>
      <c r="T22" s="18"/>
      <c r="U22" s="18"/>
    </row>
    <row r="23" spans="1:21" x14ac:dyDescent="0.15">
      <c r="A23" s="12" t="s">
        <v>228</v>
      </c>
      <c r="B23" s="12">
        <v>68.204229999999995</v>
      </c>
      <c r="C23" s="12">
        <v>93.176029999999997</v>
      </c>
      <c r="D23" s="12">
        <v>85.158230000000003</v>
      </c>
      <c r="E23" s="12">
        <v>95.903490000000005</v>
      </c>
      <c r="F23" s="12">
        <v>62.933010000000003</v>
      </c>
      <c r="G23" s="12">
        <v>94.798529000000002</v>
      </c>
      <c r="H23" s="12">
        <v>56.732640000000004</v>
      </c>
      <c r="I23" s="12">
        <v>86.629180000000005</v>
      </c>
      <c r="J23" s="12">
        <v>78.475648504839342</v>
      </c>
      <c r="K23" s="12">
        <v>83.269093748119431</v>
      </c>
      <c r="L23" s="12">
        <v>76.705216679332381</v>
      </c>
      <c r="M23" s="12">
        <v>81.458832343757862</v>
      </c>
      <c r="N23" s="12">
        <v>55.276972300095196</v>
      </c>
      <c r="O23" s="12">
        <v>59.666017308791872</v>
      </c>
      <c r="P23" s="12">
        <v>79.651383698405994</v>
      </c>
      <c r="Q23" s="12">
        <v>84.892061336311244</v>
      </c>
      <c r="R23" s="18"/>
      <c r="S23" s="18"/>
      <c r="T23" s="18"/>
      <c r="U23" s="18"/>
    </row>
    <row r="24" spans="1:21" x14ac:dyDescent="0.15">
      <c r="A24" s="12" t="s">
        <v>229</v>
      </c>
      <c r="B24" s="12">
        <v>65.87388</v>
      </c>
      <c r="C24" s="12">
        <v>92.321012999999994</v>
      </c>
      <c r="D24" s="12">
        <v>85.965770000000006</v>
      </c>
      <c r="E24" s="12">
        <v>96.151219999999995</v>
      </c>
      <c r="F24" s="12">
        <v>56.049460000000003</v>
      </c>
      <c r="G24" s="12">
        <v>92.705720999999997</v>
      </c>
      <c r="H24" s="12">
        <v>52.950389999999999</v>
      </c>
      <c r="I24" s="12">
        <v>86.019350000000003</v>
      </c>
      <c r="J24" s="12">
        <v>72.21483503797441</v>
      </c>
      <c r="K24" s="12">
        <v>76.546425469820178</v>
      </c>
      <c r="L24" s="12">
        <v>71.598111867436771</v>
      </c>
      <c r="M24" s="12">
        <v>75.927183503061258</v>
      </c>
      <c r="N24" s="12">
        <v>51.71863135139867</v>
      </c>
      <c r="O24" s="12">
        <v>56.372678595524704</v>
      </c>
      <c r="P24" s="12">
        <v>76.71567393416116</v>
      </c>
      <c r="Q24" s="12">
        <v>82.355371473726478</v>
      </c>
      <c r="R24" s="18"/>
      <c r="S24" s="18"/>
      <c r="T24" s="18"/>
      <c r="U24" s="18"/>
    </row>
    <row r="25" spans="1:21" x14ac:dyDescent="0.15">
      <c r="A25" s="12" t="s">
        <v>230</v>
      </c>
      <c r="B25" s="12">
        <v>74.75497</v>
      </c>
      <c r="C25" s="12">
        <v>95.097031999999999</v>
      </c>
      <c r="D25" s="12">
        <v>86.822810000000004</v>
      </c>
      <c r="E25" s="12">
        <v>96.416730000000001</v>
      </c>
      <c r="F25" s="12">
        <v>62.484369999999998</v>
      </c>
      <c r="G25" s="12">
        <v>94.800668999999999</v>
      </c>
      <c r="H25" s="12">
        <v>62.66751</v>
      </c>
      <c r="I25" s="12">
        <v>89.826490000000007</v>
      </c>
      <c r="J25" s="12">
        <v>80.10358196616157</v>
      </c>
      <c r="K25" s="12">
        <v>85.143465308004892</v>
      </c>
      <c r="L25" s="12">
        <v>78.836090537806754</v>
      </c>
      <c r="M25" s="12">
        <v>83.888627403789911</v>
      </c>
      <c r="N25" s="12">
        <v>68.468716502478472</v>
      </c>
      <c r="O25" s="12">
        <v>74.364829993459452</v>
      </c>
      <c r="P25" s="12">
        <v>86.451218168562633</v>
      </c>
      <c r="Q25" s="12">
        <v>93.026882522135779</v>
      </c>
      <c r="R25" s="18"/>
      <c r="S25" s="18"/>
      <c r="T25" s="18"/>
      <c r="U25" s="18"/>
    </row>
    <row r="26" spans="1:21" x14ac:dyDescent="0.15">
      <c r="A26" s="12" t="s">
        <v>231</v>
      </c>
      <c r="B26" s="12">
        <v>61.815350000000002</v>
      </c>
      <c r="C26" s="12">
        <v>91.68665</v>
      </c>
      <c r="D26" s="12">
        <v>84.501499999999993</v>
      </c>
      <c r="E26" s="12">
        <v>95.615939999999995</v>
      </c>
      <c r="F26" s="12">
        <v>55.079479999999997</v>
      </c>
      <c r="G26" s="12">
        <v>92.241776999999999</v>
      </c>
      <c r="H26" s="12">
        <v>47.285049999999998</v>
      </c>
      <c r="I26" s="12">
        <v>83.390159999999995</v>
      </c>
      <c r="J26" s="12">
        <v>72.598304923400917</v>
      </c>
      <c r="K26" s="12">
        <v>76.357365894908128</v>
      </c>
      <c r="L26" s="12">
        <v>72.222780441901577</v>
      </c>
      <c r="M26" s="12">
        <v>75.97997292323862</v>
      </c>
      <c r="N26" s="12">
        <v>51.334088293465975</v>
      </c>
      <c r="O26" s="12">
        <v>55.277506821905341</v>
      </c>
      <c r="P26" s="12">
        <v>76.226978113000584</v>
      </c>
      <c r="Q26" s="12">
        <v>81.020245146607422</v>
      </c>
      <c r="R26" s="18"/>
      <c r="S26" s="18"/>
      <c r="T26" s="18"/>
      <c r="U26" s="18"/>
    </row>
    <row r="27" spans="1:21" x14ac:dyDescent="0.15">
      <c r="A27" s="12" t="s">
        <v>232</v>
      </c>
      <c r="B27" s="12">
        <v>69.828649999999996</v>
      </c>
      <c r="C27" s="12">
        <v>93.712491999999997</v>
      </c>
      <c r="D27" s="12">
        <v>85.589429999999993</v>
      </c>
      <c r="E27" s="12">
        <v>95.972340000000003</v>
      </c>
      <c r="F27" s="12">
        <v>63.002160000000003</v>
      </c>
      <c r="G27" s="12">
        <v>94.225296999999998</v>
      </c>
      <c r="H27" s="12">
        <v>58.491030000000002</v>
      </c>
      <c r="I27" s="12">
        <v>87.726010000000002</v>
      </c>
      <c r="J27" s="12">
        <v>78.699499201819208</v>
      </c>
      <c r="K27" s="12">
        <v>83.285872725488289</v>
      </c>
      <c r="L27" s="12">
        <v>77.496414216657783</v>
      </c>
      <c r="M27" s="12">
        <v>82.03635099516174</v>
      </c>
      <c r="N27" s="12">
        <v>65.213771051057421</v>
      </c>
      <c r="O27" s="12">
        <v>70.311428959067428</v>
      </c>
      <c r="P27" s="12">
        <v>86.177038172092523</v>
      </c>
      <c r="Q27" s="12">
        <v>92.021750245017017</v>
      </c>
      <c r="R27" s="18"/>
      <c r="S27" s="18"/>
      <c r="T27" s="18"/>
      <c r="U27" s="18"/>
    </row>
    <row r="28" spans="1:21" x14ac:dyDescent="0.15">
      <c r="A28" s="12" t="s">
        <v>233</v>
      </c>
      <c r="B28" s="12">
        <v>65.56210999999999</v>
      </c>
      <c r="C28" s="12">
        <v>91.923676999999998</v>
      </c>
      <c r="D28" s="12">
        <v>83.352549999999994</v>
      </c>
      <c r="E28" s="12">
        <v>95.493579999999994</v>
      </c>
      <c r="F28" s="12">
        <v>59.176740000000002</v>
      </c>
      <c r="G28" s="12">
        <v>92.840085000000002</v>
      </c>
      <c r="H28" s="12">
        <v>51.141620000000003</v>
      </c>
      <c r="I28" s="12">
        <v>84.454700000000003</v>
      </c>
      <c r="J28" s="12">
        <v>74.207114308335846</v>
      </c>
      <c r="K28" s="12">
        <v>78.571143814753412</v>
      </c>
      <c r="L28" s="12">
        <v>73.662148222959715</v>
      </c>
      <c r="M28" s="12">
        <v>77.99159747691121</v>
      </c>
      <c r="N28" s="12">
        <v>57.842890157072922</v>
      </c>
      <c r="O28" s="12">
        <v>62.522596854419035</v>
      </c>
      <c r="P28" s="12">
        <v>81.244011117075331</v>
      </c>
      <c r="Q28" s="12">
        <v>86.781223343455721</v>
      </c>
      <c r="R28" s="18"/>
      <c r="S28" s="18"/>
      <c r="T28" s="18"/>
      <c r="U28" s="18"/>
    </row>
    <row r="29" spans="1:21" x14ac:dyDescent="0.15">
      <c r="A29" s="12" t="s">
        <v>234</v>
      </c>
      <c r="B29" s="12">
        <v>70.99203</v>
      </c>
      <c r="C29" s="12">
        <v>93.848078000000001</v>
      </c>
      <c r="D29" s="12">
        <v>84.332490000000007</v>
      </c>
      <c r="E29" s="12">
        <v>95.73509</v>
      </c>
      <c r="F29" s="12">
        <v>63.085320000000003</v>
      </c>
      <c r="G29" s="12">
        <v>94.496734000000004</v>
      </c>
      <c r="H29" s="12">
        <v>57.706629999999997</v>
      </c>
      <c r="I29" s="12">
        <v>87.729209999999995</v>
      </c>
      <c r="J29" s="12">
        <v>79.012314030203783</v>
      </c>
      <c r="K29" s="12">
        <v>82.490915994791763</v>
      </c>
      <c r="L29" s="12">
        <v>77.453714155917979</v>
      </c>
      <c r="M29" s="12">
        <v>80.89462947545924</v>
      </c>
      <c r="N29" s="12">
        <v>66.198482169094717</v>
      </c>
      <c r="O29" s="12">
        <v>70.178521399524485</v>
      </c>
      <c r="P29" s="12">
        <v>85.864527902344975</v>
      </c>
      <c r="Q29" s="12">
        <v>90.408627768421752</v>
      </c>
      <c r="R29" s="18"/>
      <c r="S29" s="18"/>
      <c r="T29" s="18"/>
      <c r="U29" s="18"/>
    </row>
    <row r="30" spans="1:21" x14ac:dyDescent="0.15">
      <c r="A30" s="12" t="s">
        <v>235</v>
      </c>
      <c r="B30" s="12">
        <v>73.009969999999996</v>
      </c>
      <c r="C30" s="12">
        <v>94.912522999999993</v>
      </c>
      <c r="D30" s="12">
        <v>86.674809999999994</v>
      </c>
      <c r="E30" s="12">
        <v>96.299040000000005</v>
      </c>
      <c r="F30" s="12">
        <v>57.370869999999996</v>
      </c>
      <c r="G30" s="12">
        <v>92.821218000000002</v>
      </c>
      <c r="H30" s="12">
        <v>60.633510000000001</v>
      </c>
      <c r="I30" s="12">
        <v>89.305459999999997</v>
      </c>
      <c r="J30" s="12">
        <v>78.411952307104386</v>
      </c>
      <c r="K30" s="12">
        <v>82.426283019315534</v>
      </c>
      <c r="L30" s="12">
        <v>77.121818658221542</v>
      </c>
      <c r="M30" s="12">
        <v>81.156242566866538</v>
      </c>
      <c r="N30" s="12">
        <v>67.273465593359248</v>
      </c>
      <c r="O30" s="12">
        <v>72.110550770824418</v>
      </c>
      <c r="P30" s="12">
        <v>86.217651015974354</v>
      </c>
      <c r="Q30" s="12">
        <v>91.65055497837389</v>
      </c>
      <c r="R30" s="18"/>
      <c r="S30" s="18"/>
      <c r="T30" s="18"/>
      <c r="U30" s="18"/>
    </row>
    <row r="31" spans="1:21" x14ac:dyDescent="0.15">
      <c r="A31" s="12" t="s">
        <v>236</v>
      </c>
      <c r="B31" s="12">
        <v>69.767060000000001</v>
      </c>
      <c r="C31" s="12">
        <v>93.830567000000002</v>
      </c>
      <c r="D31" s="12">
        <v>86.66807</v>
      </c>
      <c r="E31" s="12">
        <v>96.162220000000005</v>
      </c>
      <c r="F31" s="12">
        <v>56.083779999999997</v>
      </c>
      <c r="G31" s="12">
        <v>93.460389000000006</v>
      </c>
      <c r="H31" s="12">
        <v>56.522030000000001</v>
      </c>
      <c r="I31" s="12">
        <v>87.626080000000002</v>
      </c>
      <c r="J31" s="12">
        <v>75.508285507569923</v>
      </c>
      <c r="K31" s="12">
        <v>79.832488401662232</v>
      </c>
      <c r="L31" s="12">
        <v>74.841913277424908</v>
      </c>
      <c r="M31" s="12">
        <v>79.182818529792769</v>
      </c>
      <c r="N31" s="12">
        <v>59.71726541022624</v>
      </c>
      <c r="O31" s="12">
        <v>64.667461863586766</v>
      </c>
      <c r="P31" s="12">
        <v>81.025583818816855</v>
      </c>
      <c r="Q31" s="12">
        <v>86.738597382811108</v>
      </c>
      <c r="R31" s="18"/>
      <c r="S31" s="18"/>
      <c r="T31" s="18"/>
      <c r="U31" s="18"/>
    </row>
    <row r="32" spans="1:21" x14ac:dyDescent="0.15">
      <c r="A32" s="12" t="s">
        <v>323</v>
      </c>
      <c r="B32" s="12">
        <v>57.392440000000001</v>
      </c>
      <c r="C32" s="12">
        <v>89.520099999999999</v>
      </c>
      <c r="D32" s="12">
        <v>81.755409999999998</v>
      </c>
      <c r="E32" s="12">
        <v>95.446290000000005</v>
      </c>
      <c r="F32" s="12">
        <v>53.809060000000002</v>
      </c>
      <c r="G32" s="12">
        <v>91.399839</v>
      </c>
      <c r="H32" s="12">
        <v>45.198999999999998</v>
      </c>
      <c r="I32" s="12">
        <v>82.197270000000003</v>
      </c>
      <c r="J32" s="12">
        <v>64.910654407517768</v>
      </c>
      <c r="K32" s="12">
        <v>68.292920703306422</v>
      </c>
      <c r="L32" s="12">
        <v>65.826596505299122</v>
      </c>
      <c r="M32" s="12">
        <v>69.256543821787616</v>
      </c>
      <c r="N32" s="12">
        <v>40.761816882790015</v>
      </c>
      <c r="O32" s="12">
        <v>44.158057170663113</v>
      </c>
      <c r="P32" s="12">
        <v>65.629353152511854</v>
      </c>
      <c r="Q32" s="12">
        <v>69.914696610170083</v>
      </c>
      <c r="R32" s="18"/>
      <c r="S32" s="18"/>
      <c r="T32" s="18"/>
      <c r="U32" s="18"/>
    </row>
    <row r="33" spans="1:21" x14ac:dyDescent="0.15">
      <c r="A33" s="12" t="s">
        <v>324</v>
      </c>
      <c r="B33" s="12">
        <v>58.354190000000003</v>
      </c>
      <c r="C33" s="12">
        <v>90.050235999999998</v>
      </c>
      <c r="D33" s="12">
        <v>82.841189999999997</v>
      </c>
      <c r="E33" s="12">
        <v>95.072680000000005</v>
      </c>
      <c r="F33" s="12">
        <v>50.727179999999997</v>
      </c>
      <c r="G33" s="12">
        <v>91.942824999999999</v>
      </c>
      <c r="H33" s="12">
        <v>45.528509999999997</v>
      </c>
      <c r="I33" s="12">
        <v>81.986789999999999</v>
      </c>
      <c r="J33" s="12">
        <v>65.83717798950444</v>
      </c>
      <c r="K33" s="12">
        <v>69.514588561280192</v>
      </c>
      <c r="L33" s="12">
        <v>66.487675603464368</v>
      </c>
      <c r="M33" s="12">
        <v>70.202460542121585</v>
      </c>
      <c r="N33" s="12">
        <v>40.453837808968693</v>
      </c>
      <c r="O33" s="12">
        <v>44.163856725272034</v>
      </c>
      <c r="P33" s="12">
        <v>64.918323332043343</v>
      </c>
      <c r="Q33" s="12">
        <v>69.597402497882229</v>
      </c>
      <c r="R33" s="18"/>
      <c r="S33" s="18"/>
      <c r="T33" s="18"/>
      <c r="U33" s="18"/>
    </row>
    <row r="34" spans="1:21" x14ac:dyDescent="0.15">
      <c r="A34" s="12" t="s">
        <v>325</v>
      </c>
      <c r="B34" s="12">
        <v>59.318330000000003</v>
      </c>
      <c r="C34" s="12">
        <v>89.728409999999997</v>
      </c>
      <c r="D34" s="12">
        <v>84.001630000000006</v>
      </c>
      <c r="E34" s="12">
        <v>95.494420000000005</v>
      </c>
      <c r="F34" s="12">
        <v>50.72475</v>
      </c>
      <c r="G34" s="12">
        <v>91.746381</v>
      </c>
      <c r="H34" s="12">
        <v>47.564839999999997</v>
      </c>
      <c r="I34" s="12">
        <v>82.181179999999998</v>
      </c>
      <c r="J34" s="12">
        <v>64.360556174983628</v>
      </c>
      <c r="K34" s="12">
        <v>68.572709017122421</v>
      </c>
      <c r="L34" s="12">
        <v>65.142559544631808</v>
      </c>
      <c r="M34" s="12">
        <v>69.41851068632586</v>
      </c>
      <c r="N34" s="12">
        <v>42.165901903147088</v>
      </c>
      <c r="O34" s="12">
        <v>46.512818126174423</v>
      </c>
      <c r="P34" s="12">
        <v>65.300123169222701</v>
      </c>
      <c r="Q34" s="12">
        <v>70.677947955769312</v>
      </c>
      <c r="R34" s="18"/>
      <c r="S34" s="18"/>
      <c r="T34" s="18"/>
      <c r="U34" s="18"/>
    </row>
    <row r="35" spans="1:21" x14ac:dyDescent="0.15">
      <c r="A35" s="12" t="s">
        <v>326</v>
      </c>
      <c r="B35" s="12">
        <v>59.058750000000003</v>
      </c>
      <c r="C35" s="12">
        <v>89.55744</v>
      </c>
      <c r="D35" s="12">
        <v>82.03707</v>
      </c>
      <c r="E35" s="12">
        <v>95.26979</v>
      </c>
      <c r="F35" s="12">
        <v>50.794130000000003</v>
      </c>
      <c r="G35" s="12">
        <v>91.394587999999999</v>
      </c>
      <c r="H35" s="12">
        <v>43.69811</v>
      </c>
      <c r="I35" s="12">
        <v>80.838229999999996</v>
      </c>
      <c r="J35" s="12">
        <v>65.753692106181319</v>
      </c>
      <c r="K35" s="12">
        <v>69.829694802133417</v>
      </c>
      <c r="L35" s="12">
        <v>66.106661672047835</v>
      </c>
      <c r="M35" s="12">
        <v>70.217697118219945</v>
      </c>
      <c r="N35" s="12">
        <v>45.37453413515118</v>
      </c>
      <c r="O35" s="12">
        <v>49.671653656894136</v>
      </c>
      <c r="P35" s="12">
        <v>69.455447809909217</v>
      </c>
      <c r="Q35" s="12">
        <v>74.746190557338338</v>
      </c>
      <c r="R35" s="18"/>
      <c r="S35" s="18"/>
      <c r="T35" s="18"/>
      <c r="U35" s="18"/>
    </row>
    <row r="36" spans="1:21" x14ac:dyDescent="0.15">
      <c r="A36" s="12" t="s">
        <v>327</v>
      </c>
      <c r="B36" s="12">
        <v>66.047290000000004</v>
      </c>
      <c r="C36" s="12">
        <v>92.207916999999995</v>
      </c>
      <c r="D36" s="12">
        <v>84.721770000000006</v>
      </c>
      <c r="E36" s="12">
        <v>96.027760000000001</v>
      </c>
      <c r="F36" s="12">
        <v>56.124029999999998</v>
      </c>
      <c r="G36" s="12">
        <v>93.077250000000006</v>
      </c>
      <c r="H36" s="12">
        <v>52.582599999999999</v>
      </c>
      <c r="I36" s="12">
        <v>84.495859999999993</v>
      </c>
      <c r="J36" s="12">
        <v>71.776974194808304</v>
      </c>
      <c r="K36" s="12">
        <v>76.263838625982672</v>
      </c>
      <c r="L36" s="12">
        <v>72.711840855675121</v>
      </c>
      <c r="M36" s="12">
        <v>77.247869139410383</v>
      </c>
      <c r="N36" s="12">
        <v>52.985070322559061</v>
      </c>
      <c r="O36" s="12">
        <v>57.871951030256362</v>
      </c>
      <c r="P36" s="12">
        <v>75.439235681366284</v>
      </c>
      <c r="Q36" s="12">
        <v>81.240896487281248</v>
      </c>
      <c r="R36" s="18"/>
      <c r="S36" s="18"/>
      <c r="T36" s="18"/>
      <c r="U36" s="18"/>
    </row>
    <row r="37" spans="1:21" x14ac:dyDescent="0.15">
      <c r="A37" s="12" t="s">
        <v>328</v>
      </c>
      <c r="B37" s="12">
        <v>64.404409999999999</v>
      </c>
      <c r="C37" s="12">
        <v>91.921384000000003</v>
      </c>
      <c r="D37" s="12">
        <v>84.776660000000007</v>
      </c>
      <c r="E37" s="12">
        <v>95.921099999999996</v>
      </c>
      <c r="F37" s="12">
        <v>56.935099999999998</v>
      </c>
      <c r="G37" s="12">
        <v>92.986503999999996</v>
      </c>
      <c r="H37" s="12">
        <v>51.93468</v>
      </c>
      <c r="I37" s="12">
        <v>85.979039999999998</v>
      </c>
      <c r="J37" s="12">
        <v>73.078056901500858</v>
      </c>
      <c r="K37" s="12">
        <v>76.562083777558883</v>
      </c>
      <c r="L37" s="12">
        <v>72.98189458051182</v>
      </c>
      <c r="M37" s="12">
        <v>76.469237315907307</v>
      </c>
      <c r="N37" s="12">
        <v>52.09638636780285</v>
      </c>
      <c r="O37" s="12">
        <v>55.825782072950894</v>
      </c>
      <c r="P37" s="12">
        <v>76.590474471957535</v>
      </c>
      <c r="Q37" s="12">
        <v>81.089638290735223</v>
      </c>
      <c r="R37" s="18"/>
      <c r="S37" s="18"/>
      <c r="T37" s="18"/>
      <c r="U37" s="18"/>
    </row>
    <row r="38" spans="1:21" x14ac:dyDescent="0.15">
      <c r="A38" s="12" t="s">
        <v>329</v>
      </c>
      <c r="B38" s="12">
        <v>59.892510000000001</v>
      </c>
      <c r="C38" s="12">
        <v>91.291199000000006</v>
      </c>
      <c r="D38" s="12">
        <v>85.243979999999993</v>
      </c>
      <c r="E38" s="12">
        <v>95.873509999999996</v>
      </c>
      <c r="F38" s="12">
        <v>51.24682</v>
      </c>
      <c r="G38" s="12">
        <v>91.907656000000003</v>
      </c>
      <c r="H38" s="12">
        <v>48.39555</v>
      </c>
      <c r="I38" s="12">
        <v>83.533169999999998</v>
      </c>
      <c r="J38" s="12">
        <v>68.457095687404205</v>
      </c>
      <c r="K38" s="12">
        <v>72.183600164029542</v>
      </c>
      <c r="L38" s="12">
        <v>67.8962734808172</v>
      </c>
      <c r="M38" s="12">
        <v>71.612111958527564</v>
      </c>
      <c r="N38" s="12">
        <v>44.643625251369592</v>
      </c>
      <c r="O38" s="12">
        <v>48.518139474811356</v>
      </c>
      <c r="P38" s="12">
        <v>68.63961181265222</v>
      </c>
      <c r="Q38" s="12">
        <v>73.416404098851203</v>
      </c>
      <c r="R38" s="18"/>
      <c r="S38" s="18"/>
      <c r="T38" s="18"/>
      <c r="U38" s="18"/>
    </row>
    <row r="39" spans="1:21" x14ac:dyDescent="0.15">
      <c r="A39" s="12" t="s">
        <v>330</v>
      </c>
      <c r="B39" s="12">
        <v>61.317630000000001</v>
      </c>
      <c r="C39" s="12">
        <v>91.982663000000002</v>
      </c>
      <c r="D39" s="12">
        <v>85.234409999999997</v>
      </c>
      <c r="E39" s="12">
        <v>95.749979999999994</v>
      </c>
      <c r="F39" s="12">
        <v>56.622630000000001</v>
      </c>
      <c r="G39" s="12">
        <v>93.161921000000007</v>
      </c>
      <c r="H39" s="12">
        <v>49.921599999999998</v>
      </c>
      <c r="I39" s="12">
        <v>85.553539999999998</v>
      </c>
      <c r="J39" s="12">
        <v>68.61885650588863</v>
      </c>
      <c r="K39" s="12">
        <v>72.300332145739517</v>
      </c>
      <c r="L39" s="12">
        <v>68.764903551683204</v>
      </c>
      <c r="M39" s="12">
        <v>72.453125627046859</v>
      </c>
      <c r="N39" s="12">
        <v>51.385084111646051</v>
      </c>
      <c r="O39" s="12">
        <v>55.400349324983637</v>
      </c>
      <c r="P39" s="12">
        <v>74.094330380355203</v>
      </c>
      <c r="Q39" s="12">
        <v>78.900473998224967</v>
      </c>
      <c r="R39" s="18"/>
      <c r="S39" s="18"/>
      <c r="T39" s="18"/>
      <c r="U39" s="18"/>
    </row>
    <row r="40" spans="1:21" x14ac:dyDescent="0.15">
      <c r="A40" s="12" t="s">
        <v>331</v>
      </c>
      <c r="B40" s="12">
        <v>65.017030000000005</v>
      </c>
      <c r="C40" s="12">
        <v>92.420530999999997</v>
      </c>
      <c r="D40" s="12">
        <v>85.144319999999993</v>
      </c>
      <c r="E40" s="12">
        <v>95.807689999999994</v>
      </c>
      <c r="F40" s="12">
        <v>58.092750000000002</v>
      </c>
      <c r="G40" s="12">
        <v>92.831267999999994</v>
      </c>
      <c r="H40" s="12">
        <v>52.443660000000001</v>
      </c>
      <c r="I40" s="12">
        <v>85.031739999999999</v>
      </c>
      <c r="J40" s="12">
        <v>73.485039812216385</v>
      </c>
      <c r="K40" s="12">
        <v>77.454277852857729</v>
      </c>
      <c r="L40" s="12">
        <v>72.96794990793974</v>
      </c>
      <c r="M40" s="12">
        <v>76.938019677182126</v>
      </c>
      <c r="N40" s="12">
        <v>54.647482555403705</v>
      </c>
      <c r="O40" s="12">
        <v>58.98812896870362</v>
      </c>
      <c r="P40" s="12">
        <v>77.797573137037745</v>
      </c>
      <c r="Q40" s="12">
        <v>82.953921282983757</v>
      </c>
      <c r="R40" s="18"/>
      <c r="S40" s="18"/>
      <c r="T40" s="18"/>
      <c r="U40" s="18"/>
    </row>
    <row r="41" spans="1:21" x14ac:dyDescent="0.15">
      <c r="A41" s="12" t="s">
        <v>332</v>
      </c>
      <c r="B41" s="12">
        <v>62.285359999999997</v>
      </c>
      <c r="C41" s="12">
        <v>91.343344000000002</v>
      </c>
      <c r="D41" s="12">
        <v>84.687560000000005</v>
      </c>
      <c r="E41" s="12">
        <v>95.620249999999999</v>
      </c>
      <c r="F41" s="12">
        <v>51.965029999999999</v>
      </c>
      <c r="G41" s="12">
        <v>92.448305000000005</v>
      </c>
      <c r="H41" s="12">
        <v>49.518000000000001</v>
      </c>
      <c r="I41" s="12">
        <v>83.924369999999996</v>
      </c>
      <c r="J41" s="12">
        <v>71.816444605315652</v>
      </c>
      <c r="K41" s="12">
        <v>76.027243699119666</v>
      </c>
      <c r="L41" s="12">
        <v>70.689396170695233</v>
      </c>
      <c r="M41" s="12">
        <v>74.885039858142662</v>
      </c>
      <c r="N41" s="12">
        <v>49.446964697380466</v>
      </c>
      <c r="O41" s="12">
        <v>53.917783552239875</v>
      </c>
      <c r="P41" s="12">
        <v>73.461465922171428</v>
      </c>
      <c r="Q41" s="12">
        <v>78.88181188572365</v>
      </c>
      <c r="R41" s="18"/>
      <c r="S41" s="18"/>
      <c r="T41" s="18"/>
      <c r="U41" s="18"/>
    </row>
    <row r="42" spans="1:21" x14ac:dyDescent="0.15">
      <c r="A42" s="12" t="s">
        <v>333</v>
      </c>
      <c r="B42" s="12">
        <v>64.538980000000009</v>
      </c>
      <c r="C42" s="12">
        <v>91.980352999999994</v>
      </c>
      <c r="D42" s="12">
        <v>84.792749999999998</v>
      </c>
      <c r="E42" s="12">
        <v>95.813550000000006</v>
      </c>
      <c r="F42" s="12">
        <v>54.474989999999998</v>
      </c>
      <c r="G42" s="12">
        <v>92.854608999999996</v>
      </c>
      <c r="H42" s="12">
        <v>52.747889999999998</v>
      </c>
      <c r="I42" s="12">
        <v>85.642970000000005</v>
      </c>
      <c r="J42" s="12">
        <v>72.060255905657229</v>
      </c>
      <c r="K42" s="12">
        <v>75.712364861999333</v>
      </c>
      <c r="L42" s="12">
        <v>72.759686133407925</v>
      </c>
      <c r="M42" s="12">
        <v>76.441006228538669</v>
      </c>
      <c r="N42" s="12">
        <v>50.093910512923955</v>
      </c>
      <c r="O42" s="12">
        <v>53.991503136757515</v>
      </c>
      <c r="P42" s="12">
        <v>75.129957128764005</v>
      </c>
      <c r="Q42" s="12">
        <v>79.880261103745525</v>
      </c>
      <c r="R42" s="18"/>
      <c r="S42" s="18"/>
      <c r="T42" s="18"/>
      <c r="U42" s="18"/>
    </row>
    <row r="43" spans="1:21" x14ac:dyDescent="0.15">
      <c r="A43" s="12" t="s">
        <v>334</v>
      </c>
      <c r="B43" s="12">
        <v>62.651589999999999</v>
      </c>
      <c r="C43" s="12">
        <v>90.803882000000002</v>
      </c>
      <c r="D43" s="12">
        <v>85.722200000000001</v>
      </c>
      <c r="E43" s="12">
        <v>96.014560000000003</v>
      </c>
      <c r="F43" s="12">
        <v>55.94258</v>
      </c>
      <c r="G43" s="12">
        <v>92.603864999999999</v>
      </c>
      <c r="H43" s="12">
        <v>51.192250000000001</v>
      </c>
      <c r="I43" s="12">
        <v>84.514020000000002</v>
      </c>
      <c r="J43" s="12">
        <v>68.275070330884859</v>
      </c>
      <c r="K43" s="12">
        <v>71.974038464508126</v>
      </c>
      <c r="L43" s="12">
        <v>68.182960574198958</v>
      </c>
      <c r="M43" s="12">
        <v>71.878251866287172</v>
      </c>
      <c r="N43" s="12">
        <v>50.193067758234108</v>
      </c>
      <c r="O43" s="12">
        <v>54.204323740258211</v>
      </c>
      <c r="P43" s="12">
        <v>72.261341584527656</v>
      </c>
      <c r="Q43" s="12">
        <v>77.051592191202559</v>
      </c>
      <c r="R43" s="18"/>
      <c r="S43" s="18"/>
      <c r="T43" s="18"/>
      <c r="U43" s="18"/>
    </row>
    <row r="44" spans="1:21" x14ac:dyDescent="0.15">
      <c r="A44" s="12" t="s">
        <v>335</v>
      </c>
      <c r="B44" s="12">
        <v>66.965149999999994</v>
      </c>
      <c r="C44" s="12">
        <v>92.360532000000006</v>
      </c>
      <c r="D44" s="12">
        <v>84.673680000000004</v>
      </c>
      <c r="E44" s="12">
        <v>95.806820000000002</v>
      </c>
      <c r="F44" s="12">
        <v>56.884250000000002</v>
      </c>
      <c r="G44" s="12">
        <v>92.401269999999997</v>
      </c>
      <c r="H44" s="12">
        <v>53.226329999999997</v>
      </c>
      <c r="I44" s="12">
        <v>85.421769999999995</v>
      </c>
      <c r="J44" s="12">
        <v>74.557507729876832</v>
      </c>
      <c r="K44" s="12">
        <v>78.037551287677616</v>
      </c>
      <c r="L44" s="12">
        <v>73.35754350999423</v>
      </c>
      <c r="M44" s="12">
        <v>76.821351562750067</v>
      </c>
      <c r="N44" s="12">
        <v>59.548094158749699</v>
      </c>
      <c r="O44" s="12">
        <v>63.507216026271827</v>
      </c>
      <c r="P44" s="12">
        <v>80.70508623519585</v>
      </c>
      <c r="Q44" s="12">
        <v>85.300337454184216</v>
      </c>
      <c r="R44" s="18"/>
      <c r="S44" s="18"/>
      <c r="T44" s="18"/>
      <c r="U44" s="18"/>
    </row>
    <row r="45" spans="1:21" x14ac:dyDescent="0.15">
      <c r="A45" s="12" t="s">
        <v>336</v>
      </c>
      <c r="B45" s="12">
        <v>63.068040000000003</v>
      </c>
      <c r="C45" s="12">
        <v>91.341339000000005</v>
      </c>
      <c r="D45" s="12">
        <v>83.639030000000005</v>
      </c>
      <c r="E45" s="12">
        <v>95.420990000000003</v>
      </c>
      <c r="F45" s="12">
        <v>53.675429999999999</v>
      </c>
      <c r="G45" s="12">
        <v>92.609065999999999</v>
      </c>
      <c r="H45" s="12">
        <v>48.677140000000001</v>
      </c>
      <c r="I45" s="12">
        <v>82.936779999999999</v>
      </c>
      <c r="J45" s="12">
        <v>71.36017618534153</v>
      </c>
      <c r="K45" s="12">
        <v>75.332004948563437</v>
      </c>
      <c r="L45" s="12">
        <v>71.380564642246796</v>
      </c>
      <c r="M45" s="12">
        <v>75.367118021049322</v>
      </c>
      <c r="N45" s="12">
        <v>52.814330621553395</v>
      </c>
      <c r="O45" s="12">
        <v>57.108287060677924</v>
      </c>
      <c r="P45" s="12">
        <v>78.445280799099763</v>
      </c>
      <c r="Q45" s="12">
        <v>83.670528232259329</v>
      </c>
      <c r="R45" s="18"/>
      <c r="S45" s="18"/>
      <c r="T45" s="18"/>
      <c r="U45" s="18"/>
    </row>
    <row r="46" spans="1:21" x14ac:dyDescent="0.15">
      <c r="A46" s="12" t="s">
        <v>337</v>
      </c>
      <c r="B46" s="12">
        <v>62.393140000000002</v>
      </c>
      <c r="C46" s="12">
        <v>91.512304999999998</v>
      </c>
      <c r="D46" s="12">
        <v>83.584909999999994</v>
      </c>
      <c r="E46" s="12">
        <v>95.2864</v>
      </c>
      <c r="F46" s="12">
        <v>50.212940000000003</v>
      </c>
      <c r="G46" s="12">
        <v>91.541588000000004</v>
      </c>
      <c r="H46" s="12">
        <v>46.615119999999997</v>
      </c>
      <c r="I46" s="12">
        <v>81.162509999999997</v>
      </c>
      <c r="J46" s="12">
        <v>70.489596582347673</v>
      </c>
      <c r="K46" s="12">
        <v>74.986258010441858</v>
      </c>
      <c r="L46" s="12">
        <v>70.202683840496178</v>
      </c>
      <c r="M46" s="12">
        <v>74.719245849845592</v>
      </c>
      <c r="N46" s="12">
        <v>49.405302671100834</v>
      </c>
      <c r="O46" s="12">
        <v>54.153845331643659</v>
      </c>
      <c r="P46" s="12">
        <v>74.514875056894766</v>
      </c>
      <c r="Q46" s="12">
        <v>80.323505947068696</v>
      </c>
      <c r="R46" s="18"/>
      <c r="S46" s="18"/>
      <c r="T46" s="18"/>
      <c r="U46" s="18"/>
    </row>
    <row r="47" spans="1:21" x14ac:dyDescent="0.15">
      <c r="A47" s="12" t="s">
        <v>338</v>
      </c>
      <c r="B47" s="12">
        <v>63.548569999999998</v>
      </c>
      <c r="C47" s="12">
        <v>92.190034999999995</v>
      </c>
      <c r="D47" s="12">
        <v>84.483509999999995</v>
      </c>
      <c r="E47" s="12">
        <v>95.763930000000002</v>
      </c>
      <c r="F47" s="12">
        <v>56.281460000000003</v>
      </c>
      <c r="G47" s="12">
        <v>93.316541999999998</v>
      </c>
      <c r="H47" s="12">
        <v>49.820689999999999</v>
      </c>
      <c r="I47" s="12">
        <v>84.047439999999995</v>
      </c>
      <c r="J47" s="12">
        <v>73.040002958030641</v>
      </c>
      <c r="K47" s="12">
        <v>77.245837333455768</v>
      </c>
      <c r="L47" s="12">
        <v>73.539608785155394</v>
      </c>
      <c r="M47" s="12">
        <v>77.762474948540131</v>
      </c>
      <c r="N47" s="12">
        <v>51.291278007390673</v>
      </c>
      <c r="O47" s="12">
        <v>55.722950271674478</v>
      </c>
      <c r="P47" s="12">
        <v>77.18735505397909</v>
      </c>
      <c r="Q47" s="12">
        <v>82.603630083388794</v>
      </c>
      <c r="R47" s="18"/>
      <c r="S47" s="18"/>
      <c r="T47" s="18"/>
      <c r="U47" s="18"/>
    </row>
    <row r="48" spans="1:21" x14ac:dyDescent="0.15">
      <c r="A48" s="12" t="s">
        <v>339</v>
      </c>
      <c r="B48" s="12">
        <v>64.450919999999996</v>
      </c>
      <c r="C48" s="12">
        <v>91.244102999999996</v>
      </c>
      <c r="D48" s="12">
        <v>84.848370000000003</v>
      </c>
      <c r="E48" s="12">
        <v>95.672520000000006</v>
      </c>
      <c r="F48" s="12">
        <v>53.354599999999998</v>
      </c>
      <c r="G48" s="12">
        <v>92.311283000000003</v>
      </c>
      <c r="H48" s="12">
        <v>50.200400000000002</v>
      </c>
      <c r="I48" s="12">
        <v>83.726889999999997</v>
      </c>
      <c r="J48" s="12">
        <v>72.086369180798997</v>
      </c>
      <c r="K48" s="12">
        <v>76.823429014379968</v>
      </c>
      <c r="L48" s="12">
        <v>72.273660177828631</v>
      </c>
      <c r="M48" s="12">
        <v>77.033917054614861</v>
      </c>
      <c r="N48" s="12">
        <v>50.674964362439653</v>
      </c>
      <c r="O48" s="12">
        <v>55.64219098032153</v>
      </c>
      <c r="P48" s="12">
        <v>76.910554988796989</v>
      </c>
      <c r="Q48" s="12">
        <v>82.984750498148216</v>
      </c>
      <c r="R48" s="18"/>
      <c r="S48" s="18"/>
      <c r="T48" s="18"/>
      <c r="U48" s="18"/>
    </row>
    <row r="49" spans="1:21" x14ac:dyDescent="0.15">
      <c r="A49" s="12" t="s">
        <v>340</v>
      </c>
      <c r="B49" s="12">
        <v>59.239930000000001</v>
      </c>
      <c r="C49" s="12">
        <v>89.90889</v>
      </c>
      <c r="D49" s="12">
        <v>81.833020000000005</v>
      </c>
      <c r="E49" s="12">
        <v>95.012069999999994</v>
      </c>
      <c r="F49" s="12">
        <v>53.305419999999998</v>
      </c>
      <c r="G49" s="12">
        <v>92.347476</v>
      </c>
      <c r="H49" s="12">
        <v>45.618389999999998</v>
      </c>
      <c r="I49" s="12">
        <v>81.097790000000003</v>
      </c>
      <c r="J49" s="12">
        <v>68.716657330132662</v>
      </c>
      <c r="K49" s="12">
        <v>72.672179854260989</v>
      </c>
      <c r="L49" s="12">
        <v>68.700226969599768</v>
      </c>
      <c r="M49" s="12">
        <v>72.649822173430906</v>
      </c>
      <c r="N49" s="12">
        <v>43.981169718975849</v>
      </c>
      <c r="O49" s="12">
        <v>47.991603069185565</v>
      </c>
      <c r="P49" s="12">
        <v>69.301753745795224</v>
      </c>
      <c r="Q49" s="12">
        <v>74.329267498382407</v>
      </c>
      <c r="R49" s="18"/>
      <c r="S49" s="18"/>
      <c r="T49" s="18"/>
      <c r="U49" s="18"/>
    </row>
    <row r="50" spans="1:21" x14ac:dyDescent="0.15">
      <c r="A50" s="12" t="s">
        <v>341</v>
      </c>
      <c r="B50" s="12">
        <v>62.605780000000003</v>
      </c>
      <c r="C50" s="12">
        <v>91.993950999999996</v>
      </c>
      <c r="D50" s="12">
        <v>84.427610000000001</v>
      </c>
      <c r="E50" s="12">
        <v>95.862669999999994</v>
      </c>
      <c r="F50" s="12">
        <v>55.904290000000003</v>
      </c>
      <c r="G50" s="12">
        <v>93.005038999999996</v>
      </c>
      <c r="H50" s="12">
        <v>49.732500000000002</v>
      </c>
      <c r="I50" s="12">
        <v>85.730189999999993</v>
      </c>
      <c r="J50" s="12">
        <v>71.227121414184225</v>
      </c>
      <c r="K50" s="12">
        <v>74.668324393555224</v>
      </c>
      <c r="L50" s="12">
        <v>71.080544575237823</v>
      </c>
      <c r="M50" s="12">
        <v>74.515388582424791</v>
      </c>
      <c r="N50" s="12">
        <v>50.658112522860051</v>
      </c>
      <c r="O50" s="12">
        <v>54.324310876150392</v>
      </c>
      <c r="P50" s="12">
        <v>74.708460220713931</v>
      </c>
      <c r="Q50" s="12">
        <v>79.146235643297274</v>
      </c>
      <c r="R50" s="18"/>
      <c r="S50" s="18"/>
      <c r="T50" s="18"/>
      <c r="U50" s="18"/>
    </row>
    <row r="51" spans="1:21" x14ac:dyDescent="0.15">
      <c r="A51" s="12" t="s">
        <v>342</v>
      </c>
      <c r="B51" s="12">
        <v>66.333259999999996</v>
      </c>
      <c r="C51" s="12">
        <v>91.958384999999993</v>
      </c>
      <c r="D51" s="12">
        <v>86.218279999999993</v>
      </c>
      <c r="E51" s="12">
        <v>95.901420000000002</v>
      </c>
      <c r="F51" s="12">
        <v>54.724400000000003</v>
      </c>
      <c r="G51" s="12">
        <v>91.889600000000002</v>
      </c>
      <c r="H51" s="12">
        <v>51.858289999999997</v>
      </c>
      <c r="I51" s="12">
        <v>85.653270000000006</v>
      </c>
      <c r="J51" s="12">
        <v>72.422655860356471</v>
      </c>
      <c r="K51" s="12">
        <v>76.52852757048106</v>
      </c>
      <c r="L51" s="12">
        <v>71.808542851357203</v>
      </c>
      <c r="M51" s="12">
        <v>75.905796746235836</v>
      </c>
      <c r="N51" s="12">
        <v>51.54278213607347</v>
      </c>
      <c r="O51" s="12">
        <v>55.978820069990867</v>
      </c>
      <c r="P51" s="12">
        <v>76.244801847798271</v>
      </c>
      <c r="Q51" s="12">
        <v>81.601113714123869</v>
      </c>
      <c r="R51" s="18"/>
      <c r="S51" s="18"/>
      <c r="T51" s="18"/>
      <c r="U51" s="18"/>
    </row>
    <row r="52" spans="1:21" x14ac:dyDescent="0.15">
      <c r="A52" s="12" t="s">
        <v>343</v>
      </c>
      <c r="B52" s="12">
        <v>62.584760000000003</v>
      </c>
      <c r="C52" s="12">
        <v>91.803126000000006</v>
      </c>
      <c r="D52" s="12">
        <v>83.337299999999999</v>
      </c>
      <c r="E52" s="12">
        <v>95.605639999999994</v>
      </c>
      <c r="F52" s="12">
        <v>58.752830000000003</v>
      </c>
      <c r="G52" s="12">
        <v>93.426203999999998</v>
      </c>
      <c r="H52" s="12">
        <v>50.154380000000003</v>
      </c>
      <c r="I52" s="12">
        <v>84.264849999999996</v>
      </c>
      <c r="J52" s="12">
        <v>74.760310046385968</v>
      </c>
      <c r="K52" s="12">
        <v>79.424249987166817</v>
      </c>
      <c r="L52" s="12">
        <v>74.234870916034708</v>
      </c>
      <c r="M52" s="12">
        <v>78.887405611338622</v>
      </c>
      <c r="N52" s="12">
        <v>58.555089962478135</v>
      </c>
      <c r="O52" s="12">
        <v>63.815505409665803</v>
      </c>
      <c r="P52" s="12">
        <v>78.695984878526176</v>
      </c>
      <c r="Q52" s="12">
        <v>84.765918484441357</v>
      </c>
      <c r="R52" s="18"/>
      <c r="S52" s="18"/>
      <c r="T52" s="18"/>
      <c r="U52" s="18"/>
    </row>
    <row r="53" spans="1:21" x14ac:dyDescent="0.15">
      <c r="A53" s="12" t="s">
        <v>344</v>
      </c>
      <c r="B53" s="12">
        <v>59.973509999999997</v>
      </c>
      <c r="C53" s="12">
        <v>90.439002000000002</v>
      </c>
      <c r="D53" s="12">
        <v>84.405109999999993</v>
      </c>
      <c r="E53" s="12">
        <v>95.364199999999997</v>
      </c>
      <c r="F53" s="12">
        <v>53.321770000000001</v>
      </c>
      <c r="G53" s="12">
        <v>91.963854999999995</v>
      </c>
      <c r="H53" s="12">
        <v>47.966999999999999</v>
      </c>
      <c r="I53" s="12">
        <v>82.435239999999993</v>
      </c>
      <c r="J53" s="12">
        <v>70.291929598534082</v>
      </c>
      <c r="K53" s="12">
        <v>73.689788990622489</v>
      </c>
      <c r="L53" s="12">
        <v>69.847549115136644</v>
      </c>
      <c r="M53" s="12">
        <v>73.236489353625544</v>
      </c>
      <c r="N53" s="12">
        <v>48.879372116491595</v>
      </c>
      <c r="O53" s="12">
        <v>52.495283062121857</v>
      </c>
      <c r="P53" s="12">
        <v>72.621736639645107</v>
      </c>
      <c r="Q53" s="12">
        <v>77.016800048251227</v>
      </c>
      <c r="R53" s="18"/>
      <c r="S53" s="18"/>
      <c r="T53" s="18"/>
      <c r="U53" s="18"/>
    </row>
    <row r="54" spans="1:21" x14ac:dyDescent="0.15">
      <c r="A54" s="12" t="s">
        <v>345</v>
      </c>
      <c r="B54" s="12">
        <v>64.818370000000002</v>
      </c>
      <c r="C54" s="12">
        <v>91.850200999999998</v>
      </c>
      <c r="D54" s="12">
        <v>85.790570000000002</v>
      </c>
      <c r="E54" s="12">
        <v>95.996840000000006</v>
      </c>
      <c r="F54" s="12">
        <v>57.076259999999998</v>
      </c>
      <c r="G54" s="12">
        <v>93.047017999999994</v>
      </c>
      <c r="H54" s="12">
        <v>51.790039999999998</v>
      </c>
      <c r="I54" s="12">
        <v>84.941180000000003</v>
      </c>
      <c r="J54" s="12">
        <v>71.901875313029265</v>
      </c>
      <c r="K54" s="12">
        <v>75.794814592867482</v>
      </c>
      <c r="L54" s="12">
        <v>72.221071090515991</v>
      </c>
      <c r="M54" s="12">
        <v>76.13336258358116</v>
      </c>
      <c r="N54" s="12">
        <v>53.871586572565633</v>
      </c>
      <c r="O54" s="12">
        <v>58.182961377235145</v>
      </c>
      <c r="P54" s="12">
        <v>76.942936506643676</v>
      </c>
      <c r="Q54" s="12">
        <v>82.062765068232977</v>
      </c>
      <c r="R54" s="18"/>
      <c r="S54" s="18"/>
      <c r="T54" s="18"/>
      <c r="U54" s="18"/>
    </row>
    <row r="55" spans="1:21" x14ac:dyDescent="0.15">
      <c r="A55" s="12" t="s">
        <v>346</v>
      </c>
      <c r="B55" s="12">
        <v>69.088880000000003</v>
      </c>
      <c r="C55" s="12">
        <v>93.736807999999996</v>
      </c>
      <c r="D55" s="12">
        <v>85.091160000000002</v>
      </c>
      <c r="E55" s="12">
        <v>95.86027</v>
      </c>
      <c r="F55" s="12">
        <v>59.797060000000002</v>
      </c>
      <c r="G55" s="12">
        <v>94.078945000000004</v>
      </c>
      <c r="H55" s="12">
        <v>55.001190000000001</v>
      </c>
      <c r="I55" s="12">
        <v>86.203900000000004</v>
      </c>
      <c r="J55" s="12">
        <v>78.477168867120682</v>
      </c>
      <c r="K55" s="12">
        <v>81.95003450425024</v>
      </c>
      <c r="L55" s="12">
        <v>77.746852609800172</v>
      </c>
      <c r="M55" s="12">
        <v>81.20293452960739</v>
      </c>
      <c r="N55" s="12">
        <v>66.24058891735028</v>
      </c>
      <c r="O55" s="12">
        <v>70.23377837142047</v>
      </c>
      <c r="P55" s="12">
        <v>86.54756267581628</v>
      </c>
      <c r="Q55" s="12">
        <v>91.118163158342284</v>
      </c>
      <c r="R55" s="18"/>
      <c r="S55" s="18"/>
      <c r="T55" s="18"/>
      <c r="U55" s="18"/>
    </row>
    <row r="56" spans="1:21" x14ac:dyDescent="0.15">
      <c r="A56" s="12" t="s">
        <v>237</v>
      </c>
      <c r="B56" s="12">
        <v>78.459389999999999</v>
      </c>
      <c r="C56" s="12">
        <v>95.599022000000005</v>
      </c>
      <c r="D56" s="12">
        <v>86.455920000000006</v>
      </c>
      <c r="E56" s="12">
        <v>96.125739999999993</v>
      </c>
      <c r="F56" s="12">
        <v>63.994520000000001</v>
      </c>
      <c r="G56" s="12">
        <v>94.488899000000004</v>
      </c>
      <c r="H56" s="12">
        <v>64.320480000000003</v>
      </c>
      <c r="I56" s="12">
        <v>89.750219999999999</v>
      </c>
      <c r="J56" s="12">
        <v>85.46460749492131</v>
      </c>
      <c r="K56" s="12">
        <v>90.35661687716717</v>
      </c>
      <c r="L56" s="12">
        <v>84.437504451966007</v>
      </c>
      <c r="M56" s="12">
        <v>89.344740674876775</v>
      </c>
      <c r="N56" s="12">
        <v>78.349915458286674</v>
      </c>
      <c r="O56" s="12">
        <v>84.453588185604104</v>
      </c>
      <c r="P56" s="12">
        <v>91.565577467971025</v>
      </c>
      <c r="Q56" s="12">
        <v>98.133265006263485</v>
      </c>
      <c r="R56" s="18"/>
      <c r="S56" s="18"/>
      <c r="T56" s="18"/>
      <c r="U56" s="18"/>
    </row>
    <row r="57" spans="1:21" x14ac:dyDescent="0.15">
      <c r="A57" s="12" t="s">
        <v>238</v>
      </c>
      <c r="B57" s="12">
        <v>70.224850000000004</v>
      </c>
      <c r="C57" s="12">
        <v>94.511713999999998</v>
      </c>
      <c r="D57" s="12">
        <v>84.326639999999998</v>
      </c>
      <c r="E57" s="12">
        <v>95.538780000000003</v>
      </c>
      <c r="F57" s="12">
        <v>64.093789999999998</v>
      </c>
      <c r="G57" s="12">
        <v>94.512101000000001</v>
      </c>
      <c r="H57" s="12">
        <v>56.069609999999997</v>
      </c>
      <c r="I57" s="12">
        <v>87.201430000000002</v>
      </c>
      <c r="J57" s="12">
        <v>80.932591423798129</v>
      </c>
      <c r="K57" s="12">
        <v>85.587021202814554</v>
      </c>
      <c r="L57" s="12">
        <v>81.008576857233706</v>
      </c>
      <c r="M57" s="12">
        <v>85.68542621565534</v>
      </c>
      <c r="N57" s="12">
        <v>72.680867072097712</v>
      </c>
      <c r="O57" s="12">
        <v>78.04668114532393</v>
      </c>
      <c r="P57" s="12">
        <v>90.455114178371318</v>
      </c>
      <c r="Q57" s="12">
        <v>96.428686212058679</v>
      </c>
      <c r="R57" s="18"/>
      <c r="S57" s="18"/>
      <c r="T57" s="18"/>
      <c r="U57" s="18"/>
    </row>
    <row r="58" spans="1:21" x14ac:dyDescent="0.15">
      <c r="A58" s="12" t="s">
        <v>239</v>
      </c>
      <c r="B58" s="12">
        <v>71.173209999999997</v>
      </c>
      <c r="C58" s="12">
        <v>94.140682999999996</v>
      </c>
      <c r="D58" s="12">
        <v>84.865269999999995</v>
      </c>
      <c r="E58" s="12">
        <v>95.538529999999994</v>
      </c>
      <c r="F58" s="12">
        <v>67.142560000000003</v>
      </c>
      <c r="G58" s="12">
        <v>95.154150000000001</v>
      </c>
      <c r="H58" s="12">
        <v>55.281849999999999</v>
      </c>
      <c r="I58" s="12">
        <v>87.022869999999998</v>
      </c>
      <c r="J58" s="12">
        <v>82.000671948722442</v>
      </c>
      <c r="K58" s="12">
        <v>86.36485389886542</v>
      </c>
      <c r="L58" s="12">
        <v>80.968446717979518</v>
      </c>
      <c r="M58" s="12">
        <v>85.246528132585127</v>
      </c>
      <c r="N58" s="12">
        <v>69.290950436858978</v>
      </c>
      <c r="O58" s="12">
        <v>73.817808380569332</v>
      </c>
      <c r="P58" s="12">
        <v>88.069991671741448</v>
      </c>
      <c r="Q58" s="12">
        <v>93.204672218161505</v>
      </c>
      <c r="R58" s="18"/>
      <c r="S58" s="18"/>
      <c r="T58" s="18"/>
      <c r="U58" s="18"/>
    </row>
    <row r="59" spans="1:21" x14ac:dyDescent="0.15">
      <c r="A59" s="12" t="s">
        <v>240</v>
      </c>
      <c r="B59" s="12">
        <v>77.098179999999999</v>
      </c>
      <c r="C59" s="12">
        <v>95.656677000000002</v>
      </c>
      <c r="D59" s="12">
        <v>87.315169999999995</v>
      </c>
      <c r="E59" s="12">
        <v>96.706649999999996</v>
      </c>
      <c r="F59" s="12">
        <v>60.003520000000002</v>
      </c>
      <c r="G59" s="12">
        <v>93.506000999999998</v>
      </c>
      <c r="H59" s="12">
        <v>60.09478</v>
      </c>
      <c r="I59" s="12">
        <v>89.55301</v>
      </c>
      <c r="J59" s="12">
        <v>82.16857133838748</v>
      </c>
      <c r="K59" s="12">
        <v>86.977272937793174</v>
      </c>
      <c r="L59" s="12">
        <v>81.875740462106222</v>
      </c>
      <c r="M59" s="12">
        <v>86.723856196233356</v>
      </c>
      <c r="N59" s="12">
        <v>73.469839517398071</v>
      </c>
      <c r="O59" s="12">
        <v>79.459669594496319</v>
      </c>
      <c r="P59" s="12">
        <v>90.363940603083222</v>
      </c>
      <c r="Q59" s="12">
        <v>96.942569655921332</v>
      </c>
      <c r="R59" s="18"/>
      <c r="S59" s="18"/>
      <c r="T59" s="18"/>
      <c r="U59" s="18"/>
    </row>
    <row r="60" spans="1:21" x14ac:dyDescent="0.15">
      <c r="A60" s="12" t="s">
        <v>241</v>
      </c>
      <c r="B60" s="12">
        <v>65.729100000000003</v>
      </c>
      <c r="C60" s="12">
        <v>92.719521</v>
      </c>
      <c r="D60" s="12">
        <v>84.065860000000001</v>
      </c>
      <c r="E60" s="12">
        <v>95.7042</v>
      </c>
      <c r="F60" s="12">
        <v>54.926000000000002</v>
      </c>
      <c r="G60" s="12">
        <v>92.668323000000001</v>
      </c>
      <c r="H60" s="12">
        <v>50.251440000000002</v>
      </c>
      <c r="I60" s="12">
        <v>84.311710000000005</v>
      </c>
      <c r="J60" s="12">
        <v>75.913655803289586</v>
      </c>
      <c r="K60" s="12">
        <v>79.571884118463458</v>
      </c>
      <c r="L60" s="12">
        <v>75.516508495400345</v>
      </c>
      <c r="M60" s="12">
        <v>79.179678531732463</v>
      </c>
      <c r="N60" s="12">
        <v>60.912921820314537</v>
      </c>
      <c r="O60" s="12">
        <v>65.022788013303185</v>
      </c>
      <c r="P60" s="12">
        <v>82.726894384479991</v>
      </c>
      <c r="Q60" s="12">
        <v>87.521912995370911</v>
      </c>
      <c r="R60" s="18"/>
      <c r="S60" s="18"/>
      <c r="T60" s="18"/>
      <c r="U60" s="18"/>
    </row>
    <row r="61" spans="1:21" x14ac:dyDescent="0.15">
      <c r="A61" s="12" t="s">
        <v>242</v>
      </c>
      <c r="B61" s="12">
        <v>75.032889999999995</v>
      </c>
      <c r="C61" s="12">
        <v>95.140225999999998</v>
      </c>
      <c r="D61" s="12">
        <v>84.481030000000004</v>
      </c>
      <c r="E61" s="12">
        <v>95.922489999999996</v>
      </c>
      <c r="F61" s="12">
        <v>64.187939999999998</v>
      </c>
      <c r="G61" s="12">
        <v>94.896619000000001</v>
      </c>
      <c r="H61" s="12">
        <v>60.053710000000002</v>
      </c>
      <c r="I61" s="12">
        <v>89.521450000000002</v>
      </c>
      <c r="J61" s="12">
        <v>84.018684483525604</v>
      </c>
      <c r="K61" s="12">
        <v>88.23186493262692</v>
      </c>
      <c r="L61" s="12">
        <v>83.652803166808582</v>
      </c>
      <c r="M61" s="12">
        <v>87.884483596105724</v>
      </c>
      <c r="N61" s="12">
        <v>78.92853470983458</v>
      </c>
      <c r="O61" s="12">
        <v>84.085685055174963</v>
      </c>
      <c r="P61" s="12">
        <v>92.136240725602605</v>
      </c>
      <c r="Q61" s="12">
        <v>97.695316359572033</v>
      </c>
      <c r="R61" s="18"/>
      <c r="S61" s="18"/>
      <c r="T61" s="18"/>
      <c r="U61" s="18"/>
    </row>
    <row r="62" spans="1:21" x14ac:dyDescent="0.15">
      <c r="A62" s="12" t="s">
        <v>243</v>
      </c>
      <c r="B62" s="12">
        <v>59.123489999999997</v>
      </c>
      <c r="C62" s="12">
        <v>90.193774000000005</v>
      </c>
      <c r="D62" s="12">
        <v>83.910309999999996</v>
      </c>
      <c r="E62" s="12">
        <v>95.177800000000005</v>
      </c>
      <c r="F62" s="12">
        <v>52.729770000000002</v>
      </c>
      <c r="G62" s="12">
        <v>91.575747000000007</v>
      </c>
      <c r="H62" s="12">
        <v>48.543140000000001</v>
      </c>
      <c r="I62" s="12">
        <v>83.348460000000003</v>
      </c>
      <c r="J62" s="12">
        <v>70.229666009745713</v>
      </c>
      <c r="K62" s="12">
        <v>74.346757678738527</v>
      </c>
      <c r="L62" s="12">
        <v>71.870115373609451</v>
      </c>
      <c r="M62" s="12">
        <v>76.064535618436338</v>
      </c>
      <c r="N62" s="12">
        <v>43.337273542132401</v>
      </c>
      <c r="O62" s="12">
        <v>47.465761202687148</v>
      </c>
      <c r="P62" s="12">
        <v>69.08396662606556</v>
      </c>
      <c r="Q62" s="12">
        <v>74.267253393638427</v>
      </c>
      <c r="R62" s="18"/>
      <c r="S62" s="18"/>
      <c r="T62" s="18"/>
      <c r="U62" s="18"/>
    </row>
    <row r="63" spans="1:21" x14ac:dyDescent="0.15">
      <c r="A63" s="12" t="s">
        <v>244</v>
      </c>
      <c r="B63" s="12">
        <v>75.170450000000002</v>
      </c>
      <c r="C63" s="12">
        <v>95.511332999999993</v>
      </c>
      <c r="D63" s="12">
        <v>86.003889999999998</v>
      </c>
      <c r="E63" s="12">
        <v>96.251639999999995</v>
      </c>
      <c r="F63" s="12">
        <v>64.025000000000006</v>
      </c>
      <c r="G63" s="12">
        <v>94.442679999999996</v>
      </c>
      <c r="H63" s="12">
        <v>62.084560000000003</v>
      </c>
      <c r="I63" s="12">
        <v>89.254130000000004</v>
      </c>
      <c r="J63" s="12">
        <v>83.308974761192161</v>
      </c>
      <c r="K63" s="12">
        <v>88.29236347326956</v>
      </c>
      <c r="L63" s="12">
        <v>82.037606968573982</v>
      </c>
      <c r="M63" s="12">
        <v>87.03623950453084</v>
      </c>
      <c r="N63" s="12">
        <v>72.752135801801145</v>
      </c>
      <c r="O63" s="12">
        <v>78.839260169048686</v>
      </c>
      <c r="P63" s="12">
        <v>88.1531257590444</v>
      </c>
      <c r="Q63" s="12">
        <v>94.816141800941168</v>
      </c>
      <c r="R63" s="18"/>
      <c r="S63" s="18"/>
      <c r="T63" s="18"/>
      <c r="U63" s="18"/>
    </row>
    <row r="64" spans="1:21" x14ac:dyDescent="0.15">
      <c r="A64" s="12" t="s">
        <v>245</v>
      </c>
      <c r="B64" s="12">
        <v>58.431159999999998</v>
      </c>
      <c r="C64" s="12">
        <v>90.478510999999997</v>
      </c>
      <c r="D64" s="12">
        <v>82.495859999999993</v>
      </c>
      <c r="E64" s="12">
        <v>94.999899999999997</v>
      </c>
      <c r="F64" s="12">
        <v>55.090220000000002</v>
      </c>
      <c r="G64" s="12">
        <v>91.417811999999998</v>
      </c>
      <c r="H64" s="12">
        <v>42.888660000000002</v>
      </c>
      <c r="I64" s="12">
        <v>80.740970000000004</v>
      </c>
      <c r="J64" s="12">
        <v>73.181024676594674</v>
      </c>
      <c r="K64" s="12">
        <v>77.471425124267896</v>
      </c>
      <c r="L64" s="12">
        <v>73.825940406072732</v>
      </c>
      <c r="M64" s="12">
        <v>78.118079409788351</v>
      </c>
      <c r="N64" s="12">
        <v>51.514707817002005</v>
      </c>
      <c r="O64" s="12">
        <v>55.789171795536994</v>
      </c>
      <c r="P64" s="12">
        <v>76.542921720545081</v>
      </c>
      <c r="Q64" s="12">
        <v>81.764778015176304</v>
      </c>
      <c r="R64" s="18"/>
      <c r="S64" s="18"/>
      <c r="T64" s="18"/>
      <c r="U64" s="18"/>
    </row>
    <row r="65" spans="1:21" x14ac:dyDescent="0.15">
      <c r="A65" s="12" t="s">
        <v>246</v>
      </c>
      <c r="B65" s="12">
        <v>69.296359999999993</v>
      </c>
      <c r="C65" s="12">
        <v>92.836337999999998</v>
      </c>
      <c r="D65" s="12">
        <v>85.211449999999999</v>
      </c>
      <c r="E65" s="12">
        <v>95.556550000000001</v>
      </c>
      <c r="F65" s="12">
        <v>59.238480000000003</v>
      </c>
      <c r="G65" s="12">
        <v>93.054715999999999</v>
      </c>
      <c r="H65" s="12">
        <v>51.164470000000001</v>
      </c>
      <c r="I65" s="12">
        <v>84.650649999999999</v>
      </c>
      <c r="J65" s="12">
        <v>77.200373324267019</v>
      </c>
      <c r="K65" s="12">
        <v>81.489185953528931</v>
      </c>
      <c r="L65" s="12">
        <v>77.172599353373144</v>
      </c>
      <c r="M65" s="12">
        <v>81.477005722462536</v>
      </c>
      <c r="N65" s="12">
        <v>62.858185520401179</v>
      </c>
      <c r="O65" s="12">
        <v>67.69429020904451</v>
      </c>
      <c r="P65" s="12">
        <v>82.417004651895397</v>
      </c>
      <c r="Q65" s="12">
        <v>87.936483287223808</v>
      </c>
      <c r="R65" s="18"/>
      <c r="S65" s="18"/>
      <c r="T65" s="18"/>
      <c r="U65" s="18"/>
    </row>
    <row r="66" spans="1:21" x14ac:dyDescent="0.15">
      <c r="A66" s="12" t="s">
        <v>247</v>
      </c>
      <c r="B66" s="12">
        <v>64.08717</v>
      </c>
      <c r="C66" s="12">
        <v>92.023516000000001</v>
      </c>
      <c r="D66" s="12">
        <v>84.599590000000006</v>
      </c>
      <c r="E66" s="12">
        <v>95.31644</v>
      </c>
      <c r="F66" s="12">
        <v>61.039209999999997</v>
      </c>
      <c r="G66" s="12">
        <v>94.038808000000003</v>
      </c>
      <c r="H66" s="12">
        <v>53.205480000000001</v>
      </c>
      <c r="I66" s="12">
        <v>85.672740000000005</v>
      </c>
      <c r="J66" s="12">
        <v>74.396112465246276</v>
      </c>
      <c r="K66" s="12">
        <v>78.554320563275908</v>
      </c>
      <c r="L66" s="12">
        <v>74.577913067313744</v>
      </c>
      <c r="M66" s="12">
        <v>78.728420403877195</v>
      </c>
      <c r="N66" s="12">
        <v>56.010106858868561</v>
      </c>
      <c r="O66" s="12">
        <v>60.355508169666919</v>
      </c>
      <c r="P66" s="12">
        <v>80.66725757447216</v>
      </c>
      <c r="Q66" s="12">
        <v>85.904769187879808</v>
      </c>
      <c r="R66" s="18"/>
      <c r="S66" s="18"/>
      <c r="T66" s="18"/>
      <c r="U66" s="18"/>
    </row>
    <row r="67" spans="1:21" x14ac:dyDescent="0.15">
      <c r="A67" s="12" t="s">
        <v>248</v>
      </c>
      <c r="B67" s="12">
        <v>73.567309999999992</v>
      </c>
      <c r="C67" s="12">
        <v>94.128878</v>
      </c>
      <c r="D67" s="12">
        <v>86.015129999999999</v>
      </c>
      <c r="E67" s="12">
        <v>96.172939999999997</v>
      </c>
      <c r="F67" s="12">
        <v>59.524929999999998</v>
      </c>
      <c r="G67" s="12">
        <v>93.860302000000004</v>
      </c>
      <c r="H67" s="12">
        <v>55.236519999999999</v>
      </c>
      <c r="I67" s="12">
        <v>86.523409999999998</v>
      </c>
      <c r="J67" s="12">
        <v>82.173112042785775</v>
      </c>
      <c r="K67" s="12">
        <v>86.428750836801811</v>
      </c>
      <c r="L67" s="12">
        <v>81.126704219413497</v>
      </c>
      <c r="M67" s="12">
        <v>85.370832553554138</v>
      </c>
      <c r="N67" s="12">
        <v>73.053648230262553</v>
      </c>
      <c r="O67" s="12">
        <v>78.219197147872492</v>
      </c>
      <c r="P67" s="12">
        <v>88.681024321847772</v>
      </c>
      <c r="Q67" s="12">
        <v>94.357485982938059</v>
      </c>
      <c r="R67" s="18"/>
      <c r="S67" s="18"/>
      <c r="T67" s="18"/>
      <c r="U67" s="18"/>
    </row>
    <row r="68" spans="1:21" x14ac:dyDescent="0.15">
      <c r="A68" s="12" t="s">
        <v>249</v>
      </c>
      <c r="B68" s="12">
        <v>50.180030000000002</v>
      </c>
      <c r="C68" s="12">
        <v>86.679040000000001</v>
      </c>
      <c r="D68" s="12">
        <v>82.337649999999996</v>
      </c>
      <c r="E68" s="12">
        <v>94.780649999999994</v>
      </c>
      <c r="F68" s="12">
        <v>48.748579999999997</v>
      </c>
      <c r="G68" s="12">
        <v>89.79974</v>
      </c>
      <c r="H68" s="12">
        <v>41.946649999999998</v>
      </c>
      <c r="I68" s="12">
        <v>77.760900000000007</v>
      </c>
      <c r="J68" s="12">
        <v>63.402509256004855</v>
      </c>
      <c r="K68" s="12">
        <v>67.479705838933342</v>
      </c>
      <c r="L68" s="12">
        <v>64.322868708157372</v>
      </c>
      <c r="M68" s="12">
        <v>68.42377288056116</v>
      </c>
      <c r="N68" s="12">
        <v>38.040958431455017</v>
      </c>
      <c r="O68" s="12">
        <v>42.049920939708848</v>
      </c>
      <c r="P68" s="12">
        <v>63.103744067673382</v>
      </c>
      <c r="Q68" s="12">
        <v>68.266100358880621</v>
      </c>
      <c r="R68" s="18"/>
      <c r="S68" s="18"/>
      <c r="T68" s="18"/>
      <c r="U68" s="18"/>
    </row>
    <row r="69" spans="1:21" x14ac:dyDescent="0.15">
      <c r="A69" s="12" t="s">
        <v>250</v>
      </c>
      <c r="B69" s="12">
        <v>78.754149999999996</v>
      </c>
      <c r="C69" s="12">
        <v>95.721382000000006</v>
      </c>
      <c r="D69" s="12">
        <v>84.525620000000004</v>
      </c>
      <c r="E69" s="12">
        <v>96.077349999999996</v>
      </c>
      <c r="F69" s="12">
        <v>68.210440000000006</v>
      </c>
      <c r="G69" s="12">
        <v>94.615684999999999</v>
      </c>
      <c r="H69" s="12">
        <v>63.079900000000002</v>
      </c>
      <c r="I69" s="12">
        <v>89.866870000000006</v>
      </c>
      <c r="J69" s="12">
        <v>83.055612738831229</v>
      </c>
      <c r="K69" s="12">
        <v>87.470971251791156</v>
      </c>
      <c r="L69" s="12">
        <v>82.474902233809061</v>
      </c>
      <c r="M69" s="12">
        <v>86.907341033768006</v>
      </c>
      <c r="N69" s="12">
        <v>74.125716531186541</v>
      </c>
      <c r="O69" s="12">
        <v>79.372885133576972</v>
      </c>
      <c r="P69" s="12">
        <v>89.567696145215052</v>
      </c>
      <c r="Q69" s="12">
        <v>95.311072537038157</v>
      </c>
      <c r="R69" s="18"/>
      <c r="S69" s="18"/>
      <c r="T69" s="18"/>
      <c r="U69" s="18"/>
    </row>
    <row r="70" spans="1:21" x14ac:dyDescent="0.15">
      <c r="A70" s="12" t="s">
        <v>251</v>
      </c>
      <c r="B70" s="12">
        <v>62.101880000000001</v>
      </c>
      <c r="C70" s="12">
        <v>91.315138000000005</v>
      </c>
      <c r="D70" s="12">
        <v>85.241470000000007</v>
      </c>
      <c r="E70" s="12">
        <v>95.728970000000004</v>
      </c>
      <c r="F70" s="12">
        <v>51.562750000000001</v>
      </c>
      <c r="G70" s="12">
        <v>92.175888</v>
      </c>
      <c r="H70" s="12">
        <v>46.286230000000003</v>
      </c>
      <c r="I70" s="12">
        <v>83.659760000000006</v>
      </c>
      <c r="J70" s="12">
        <v>70.483999238747458</v>
      </c>
      <c r="K70" s="12">
        <v>74.727886420928385</v>
      </c>
      <c r="L70" s="12">
        <v>71.997136468084165</v>
      </c>
      <c r="M70" s="12">
        <v>76.315772791240917</v>
      </c>
      <c r="N70" s="12">
        <v>44.448270003084971</v>
      </c>
      <c r="O70" s="12">
        <v>48.728406384627895</v>
      </c>
      <c r="P70" s="12">
        <v>71.65304783652455</v>
      </c>
      <c r="Q70" s="12">
        <v>77.065061949225893</v>
      </c>
      <c r="R70" s="18"/>
      <c r="S70" s="18"/>
      <c r="T70" s="18"/>
      <c r="U70" s="18"/>
    </row>
    <row r="71" spans="1:21" x14ac:dyDescent="0.15">
      <c r="A71" s="12" t="s">
        <v>252</v>
      </c>
      <c r="B71" s="12">
        <v>58.170639999999999</v>
      </c>
      <c r="C71" s="12">
        <v>89.758710000000008</v>
      </c>
      <c r="D71" s="12">
        <v>84.273660000000007</v>
      </c>
      <c r="E71" s="12">
        <v>95.759389999999996</v>
      </c>
      <c r="F71" s="12">
        <v>49.668959999999998</v>
      </c>
      <c r="G71" s="12">
        <v>90.401623000000001</v>
      </c>
      <c r="H71" s="12">
        <v>44.974769999999999</v>
      </c>
      <c r="I71" s="12">
        <v>82.558760000000007</v>
      </c>
      <c r="J71" s="12">
        <v>65.961802598716844</v>
      </c>
      <c r="K71" s="12">
        <v>70.25252052326033</v>
      </c>
      <c r="L71" s="12">
        <v>66.772621650191368</v>
      </c>
      <c r="M71" s="12">
        <v>71.123696286506416</v>
      </c>
      <c r="N71" s="12">
        <v>36.611514902348844</v>
      </c>
      <c r="O71" s="12">
        <v>40.785380269452801</v>
      </c>
      <c r="P71" s="12">
        <v>63.325583899110619</v>
      </c>
      <c r="Q71" s="12">
        <v>68.78037821434539</v>
      </c>
      <c r="R71" s="18"/>
      <c r="S71" s="18"/>
      <c r="T71" s="18"/>
      <c r="U71" s="18"/>
    </row>
    <row r="72" spans="1:21" x14ac:dyDescent="0.15">
      <c r="A72" s="12" t="s">
        <v>253</v>
      </c>
      <c r="B72" s="12">
        <v>60.882150000000003</v>
      </c>
      <c r="C72" s="12">
        <v>90.833009000000004</v>
      </c>
      <c r="D72" s="12">
        <v>82.533580000000001</v>
      </c>
      <c r="E72" s="12">
        <v>95.198750000000004</v>
      </c>
      <c r="F72" s="12">
        <v>52.914270000000002</v>
      </c>
      <c r="G72" s="12">
        <v>91.954763</v>
      </c>
      <c r="H72" s="12">
        <v>43.014569999999999</v>
      </c>
      <c r="I72" s="12">
        <v>80.000460000000004</v>
      </c>
      <c r="J72" s="12">
        <v>71.348483366945743</v>
      </c>
      <c r="K72" s="12">
        <v>75.284035846678506</v>
      </c>
      <c r="L72" s="12">
        <v>72.681814650835918</v>
      </c>
      <c r="M72" s="12">
        <v>76.660568776036996</v>
      </c>
      <c r="N72" s="12">
        <v>46.237189232322265</v>
      </c>
      <c r="O72" s="12">
        <v>50.239463993551411</v>
      </c>
      <c r="P72" s="12">
        <v>73.513206986775188</v>
      </c>
      <c r="Q72" s="12">
        <v>78.54313892919707</v>
      </c>
      <c r="R72" s="18"/>
      <c r="S72" s="18"/>
      <c r="T72" s="18"/>
      <c r="U72" s="18"/>
    </row>
    <row r="73" spans="1:21" x14ac:dyDescent="0.15">
      <c r="A73" s="12" t="s">
        <v>254</v>
      </c>
      <c r="B73" s="12">
        <v>74.392889999999994</v>
      </c>
      <c r="C73" s="12">
        <v>94.851641999999998</v>
      </c>
      <c r="D73" s="12">
        <v>86.517219999999995</v>
      </c>
      <c r="E73" s="12">
        <v>96.253780000000006</v>
      </c>
      <c r="F73" s="12">
        <v>62.87303</v>
      </c>
      <c r="G73" s="12">
        <v>94.581616999999994</v>
      </c>
      <c r="H73" s="12">
        <v>58.153149999999997</v>
      </c>
      <c r="I73" s="12">
        <v>87.699110000000005</v>
      </c>
      <c r="J73" s="12">
        <v>82.612239331667027</v>
      </c>
      <c r="K73" s="12">
        <v>87.491838223618387</v>
      </c>
      <c r="L73" s="12">
        <v>81.765877905302588</v>
      </c>
      <c r="M73" s="12">
        <v>86.643714538255551</v>
      </c>
      <c r="N73" s="12">
        <v>75.989994186648048</v>
      </c>
      <c r="O73" s="12">
        <v>81.827420067788765</v>
      </c>
      <c r="P73" s="12">
        <v>90.664639542856591</v>
      </c>
      <c r="Q73" s="12">
        <v>97.024183065820552</v>
      </c>
      <c r="R73" s="18"/>
      <c r="S73" s="18"/>
      <c r="T73" s="18"/>
      <c r="U73" s="18"/>
    </row>
    <row r="74" spans="1:21" x14ac:dyDescent="0.15">
      <c r="A74" s="12" t="s">
        <v>255</v>
      </c>
      <c r="B74" s="12">
        <v>73.169399999999996</v>
      </c>
      <c r="C74" s="12">
        <v>94.949903000000006</v>
      </c>
      <c r="D74" s="12">
        <v>87.889020000000002</v>
      </c>
      <c r="E74" s="12">
        <v>96.687539999999998</v>
      </c>
      <c r="F74" s="12">
        <v>64.82829000000001</v>
      </c>
      <c r="G74" s="12">
        <v>94.495123000000007</v>
      </c>
      <c r="H74" s="12">
        <v>58.495220000000003</v>
      </c>
      <c r="I74" s="12">
        <v>88.065770000000001</v>
      </c>
      <c r="J74" s="12">
        <v>82.891015711523821</v>
      </c>
      <c r="K74" s="12">
        <v>87.634777642618715</v>
      </c>
      <c r="L74" s="12">
        <v>82.443419663567028</v>
      </c>
      <c r="M74" s="12">
        <v>87.23451201701738</v>
      </c>
      <c r="N74" s="12">
        <v>78.727029632570591</v>
      </c>
      <c r="O74" s="12">
        <v>84.386062540861701</v>
      </c>
      <c r="P74" s="12">
        <v>91.20057777379435</v>
      </c>
      <c r="Q74" s="12">
        <v>97.285806953153738</v>
      </c>
      <c r="R74" s="18"/>
      <c r="S74" s="18"/>
      <c r="T74" s="18"/>
      <c r="U74" s="18"/>
    </row>
    <row r="75" spans="1:21" x14ac:dyDescent="0.15">
      <c r="A75" s="12" t="s">
        <v>256</v>
      </c>
      <c r="B75" s="12">
        <v>73.070229999999995</v>
      </c>
      <c r="C75" s="12">
        <v>94.887777</v>
      </c>
      <c r="D75" s="12">
        <v>85.721249999999998</v>
      </c>
      <c r="E75" s="12">
        <v>96.28622</v>
      </c>
      <c r="F75" s="12">
        <v>60.20364</v>
      </c>
      <c r="G75" s="12">
        <v>93.716313</v>
      </c>
      <c r="H75" s="12">
        <v>54.257559999999998</v>
      </c>
      <c r="I75" s="12">
        <v>87.499489999999994</v>
      </c>
      <c r="J75" s="12">
        <v>80.5640982283889</v>
      </c>
      <c r="K75" s="12">
        <v>84.738204718334956</v>
      </c>
      <c r="L75" s="12">
        <v>79.633011013771352</v>
      </c>
      <c r="M75" s="12">
        <v>83.802623941915485</v>
      </c>
      <c r="N75" s="12">
        <v>73.622446365246091</v>
      </c>
      <c r="O75" s="12">
        <v>78.743849972831867</v>
      </c>
      <c r="P75" s="12">
        <v>88.708759414401811</v>
      </c>
      <c r="Q75" s="12">
        <v>94.299785968052419</v>
      </c>
      <c r="R75" s="18"/>
      <c r="S75" s="18"/>
      <c r="T75" s="18"/>
      <c r="U75" s="18"/>
    </row>
    <row r="76" spans="1:21" x14ac:dyDescent="0.15">
      <c r="A76" s="12" t="s">
        <v>257</v>
      </c>
      <c r="B76" s="12">
        <v>70.599419999999995</v>
      </c>
      <c r="C76" s="12">
        <v>94.226417999999995</v>
      </c>
      <c r="D76" s="12">
        <v>85.647620000000003</v>
      </c>
      <c r="E76" s="12">
        <v>96.055869999999999</v>
      </c>
      <c r="F76" s="12">
        <v>60.786340000000003</v>
      </c>
      <c r="G76" s="12">
        <v>93.694186999999999</v>
      </c>
      <c r="H76" s="12">
        <v>53.353529999999999</v>
      </c>
      <c r="I76" s="12">
        <v>85.781009999999995</v>
      </c>
      <c r="J76" s="12">
        <v>79.465502360470083</v>
      </c>
      <c r="K76" s="12">
        <v>84.175852315974012</v>
      </c>
      <c r="L76" s="12">
        <v>78.993591659114955</v>
      </c>
      <c r="M76" s="12">
        <v>83.70291150970823</v>
      </c>
      <c r="N76" s="12">
        <v>69.338259044680399</v>
      </c>
      <c r="O76" s="12">
        <v>74.695630021512557</v>
      </c>
      <c r="P76" s="12">
        <v>87.304025533302436</v>
      </c>
      <c r="Q76" s="12">
        <v>93.299950850405395</v>
      </c>
      <c r="R76" s="18"/>
      <c r="S76" s="18"/>
      <c r="T76" s="18"/>
      <c r="U76" s="18"/>
    </row>
    <row r="77" spans="1:21" x14ac:dyDescent="0.15">
      <c r="A77" s="12" t="s">
        <v>258</v>
      </c>
      <c r="B77" s="12">
        <v>66.861050000000006</v>
      </c>
      <c r="C77" s="12">
        <v>92.559620999999993</v>
      </c>
      <c r="D77" s="12">
        <v>86.104129999999998</v>
      </c>
      <c r="E77" s="12">
        <v>96.271519999999995</v>
      </c>
      <c r="F77" s="12">
        <v>57.787419999999997</v>
      </c>
      <c r="G77" s="12">
        <v>92.815286999999998</v>
      </c>
      <c r="H77" s="12">
        <v>54.081339999999997</v>
      </c>
      <c r="I77" s="12">
        <v>86.303989999999999</v>
      </c>
      <c r="J77" s="12">
        <v>75.480075703032682</v>
      </c>
      <c r="K77" s="12">
        <v>80.036731620980134</v>
      </c>
      <c r="L77" s="12">
        <v>74.743818097746257</v>
      </c>
      <c r="M77" s="12">
        <v>79.315967013547237</v>
      </c>
      <c r="N77" s="12">
        <v>53.990746402361381</v>
      </c>
      <c r="O77" s="12">
        <v>58.879614924245047</v>
      </c>
      <c r="P77" s="12">
        <v>78.86816277127771</v>
      </c>
      <c r="Q77" s="12">
        <v>84.729981485203439</v>
      </c>
      <c r="R77" s="18"/>
      <c r="S77" s="18"/>
      <c r="T77" s="18"/>
      <c r="U77" s="18"/>
    </row>
    <row r="78" spans="1:21" x14ac:dyDescent="0.15">
      <c r="A78" s="12" t="s">
        <v>259</v>
      </c>
      <c r="B78" s="12">
        <v>61.089480000000002</v>
      </c>
      <c r="C78" s="12">
        <v>90.882967000000008</v>
      </c>
      <c r="D78" s="12">
        <v>84.443179999999998</v>
      </c>
      <c r="E78" s="12">
        <v>95.433480000000003</v>
      </c>
      <c r="F78" s="12">
        <v>56.393729999999998</v>
      </c>
      <c r="G78" s="12">
        <v>92.031571</v>
      </c>
      <c r="H78" s="12">
        <v>47.699680000000001</v>
      </c>
      <c r="I78" s="12">
        <v>82.295190000000005</v>
      </c>
      <c r="J78" s="12">
        <v>71.826026538855118</v>
      </c>
      <c r="K78" s="12">
        <v>75.48433011560607</v>
      </c>
      <c r="L78" s="12">
        <v>72.238590044791735</v>
      </c>
      <c r="M78" s="12">
        <v>75.914252775104799</v>
      </c>
      <c r="N78" s="12">
        <v>51.192006931151312</v>
      </c>
      <c r="O78" s="12">
        <v>55.094891795786538</v>
      </c>
      <c r="P78" s="12">
        <v>74.867872717173455</v>
      </c>
      <c r="Q78" s="12">
        <v>79.580855189115155</v>
      </c>
      <c r="R78" s="18"/>
      <c r="S78" s="18"/>
      <c r="T78" s="18"/>
      <c r="U78" s="18"/>
    </row>
    <row r="79" spans="1:21" x14ac:dyDescent="0.15">
      <c r="A79" s="12" t="s">
        <v>260</v>
      </c>
      <c r="B79" s="12">
        <v>73.273380000000003</v>
      </c>
      <c r="C79" s="12">
        <v>94.607119999999995</v>
      </c>
      <c r="D79" s="12">
        <v>88.136060000000001</v>
      </c>
      <c r="E79" s="12">
        <v>96.491399999999999</v>
      </c>
      <c r="F79" s="12">
        <v>59.906019999999998</v>
      </c>
      <c r="G79" s="12">
        <v>94.375853000000006</v>
      </c>
      <c r="H79" s="12">
        <v>57.719819999999999</v>
      </c>
      <c r="I79" s="12">
        <v>87.871759999999995</v>
      </c>
      <c r="J79" s="12">
        <v>81.729223354574003</v>
      </c>
      <c r="K79" s="12">
        <v>86.662938389799038</v>
      </c>
      <c r="L79" s="12">
        <v>80.87489205260205</v>
      </c>
      <c r="M79" s="12">
        <v>85.826314683525226</v>
      </c>
      <c r="N79" s="12">
        <v>74.846811638160503</v>
      </c>
      <c r="O79" s="12">
        <v>80.615248788219105</v>
      </c>
      <c r="P79" s="12">
        <v>90.163091515570656</v>
      </c>
      <c r="Q79" s="12">
        <v>96.492474081013</v>
      </c>
      <c r="R79" s="18"/>
      <c r="S79" s="18"/>
      <c r="T79" s="18"/>
      <c r="U79" s="18"/>
    </row>
    <row r="80" spans="1:21" x14ac:dyDescent="0.15">
      <c r="A80" s="12" t="s">
        <v>261</v>
      </c>
      <c r="B80" s="12">
        <v>55.129089999999998</v>
      </c>
      <c r="C80" s="12">
        <v>88.649209999999997</v>
      </c>
      <c r="D80" s="12">
        <v>84.052719999999994</v>
      </c>
      <c r="E80" s="12">
        <v>95.686329999999998</v>
      </c>
      <c r="F80" s="12">
        <v>58.059159999999999</v>
      </c>
      <c r="G80" s="12">
        <v>92.627302999999998</v>
      </c>
      <c r="H80" s="12">
        <v>45.752839999999999</v>
      </c>
      <c r="I80" s="12">
        <v>82.375879999999995</v>
      </c>
      <c r="J80" s="12">
        <v>74.048817861534502</v>
      </c>
      <c r="K80" s="12">
        <v>78.938989364003859</v>
      </c>
      <c r="L80" s="12">
        <v>75.97719899266076</v>
      </c>
      <c r="M80" s="12">
        <v>81.040929448089656</v>
      </c>
      <c r="N80" s="12">
        <v>65.797398421094016</v>
      </c>
      <c r="O80" s="12">
        <v>70.914525146609321</v>
      </c>
      <c r="P80" s="12">
        <v>82.48268983846171</v>
      </c>
      <c r="Q80" s="12">
        <v>88.413456836482467</v>
      </c>
      <c r="R80" s="18"/>
      <c r="S80" s="18"/>
      <c r="T80" s="18"/>
      <c r="U80" s="18"/>
    </row>
    <row r="81" spans="1:21" x14ac:dyDescent="0.15">
      <c r="A81" s="12" t="s">
        <v>262</v>
      </c>
      <c r="B81" s="12">
        <v>74.494240000000005</v>
      </c>
      <c r="C81" s="12">
        <v>94.407943000000003</v>
      </c>
      <c r="D81" s="12">
        <v>85.301580000000001</v>
      </c>
      <c r="E81" s="12">
        <v>95.955100000000002</v>
      </c>
      <c r="F81" s="12">
        <v>62.267539999999997</v>
      </c>
      <c r="G81" s="12">
        <v>94.244534000000002</v>
      </c>
      <c r="H81" s="12">
        <v>57.9557</v>
      </c>
      <c r="I81" s="12">
        <v>87.772030000000001</v>
      </c>
      <c r="J81" s="12">
        <v>82.568027840573095</v>
      </c>
      <c r="K81" s="12">
        <v>86.495952453076313</v>
      </c>
      <c r="L81" s="12">
        <v>81.642608677026885</v>
      </c>
      <c r="M81" s="12">
        <v>85.56906066423312</v>
      </c>
      <c r="N81" s="12">
        <v>75.924540520908266</v>
      </c>
      <c r="O81" s="12">
        <v>80.474587707894216</v>
      </c>
      <c r="P81" s="12">
        <v>91.186939143282004</v>
      </c>
      <c r="Q81" s="12">
        <v>96.157819811861174</v>
      </c>
      <c r="R81" s="18"/>
      <c r="S81" s="18"/>
      <c r="T81" s="18"/>
      <c r="U81" s="18"/>
    </row>
    <row r="82" spans="1:21" x14ac:dyDescent="0.15">
      <c r="A82" s="12" t="s">
        <v>263</v>
      </c>
      <c r="B82" s="12">
        <v>62.674669999999999</v>
      </c>
      <c r="C82" s="12">
        <v>91.359958000000006</v>
      </c>
      <c r="D82" s="12">
        <v>83.79562</v>
      </c>
      <c r="E82" s="12">
        <v>95.514660000000006</v>
      </c>
      <c r="F82" s="12">
        <v>54.889510000000001</v>
      </c>
      <c r="G82" s="12">
        <v>91.818385000000006</v>
      </c>
      <c r="H82" s="12">
        <v>48.720739999999999</v>
      </c>
      <c r="I82" s="12">
        <v>83.682980000000001</v>
      </c>
      <c r="J82" s="12">
        <v>71.390470789960318</v>
      </c>
      <c r="K82" s="12">
        <v>75.597632615663784</v>
      </c>
      <c r="L82" s="12">
        <v>71.950666876157271</v>
      </c>
      <c r="M82" s="12">
        <v>76.197064628341835</v>
      </c>
      <c r="N82" s="12">
        <v>49.131465547864096</v>
      </c>
      <c r="O82" s="12">
        <v>53.524410189173842</v>
      </c>
      <c r="P82" s="12">
        <v>74.531629530995403</v>
      </c>
      <c r="Q82" s="12">
        <v>79.940750135604659</v>
      </c>
      <c r="R82" s="18"/>
      <c r="S82" s="18"/>
      <c r="T82" s="18"/>
      <c r="U82" s="18"/>
    </row>
    <row r="83" spans="1:21" x14ac:dyDescent="0.15">
      <c r="A83" s="12" t="s">
        <v>264</v>
      </c>
      <c r="B83" s="12">
        <v>53.79468</v>
      </c>
      <c r="C83" s="12">
        <v>87.313839999999999</v>
      </c>
      <c r="D83" s="12">
        <v>89.081419999999994</v>
      </c>
      <c r="E83" s="12">
        <v>97.061199999999999</v>
      </c>
      <c r="F83" s="12">
        <v>54.046259999999997</v>
      </c>
      <c r="G83" s="12">
        <v>92.180700000000002</v>
      </c>
      <c r="H83" s="12">
        <v>45.210500000000003</v>
      </c>
      <c r="I83" s="12">
        <v>81.083659999999995</v>
      </c>
      <c r="J83" s="12">
        <v>73.977814384819439</v>
      </c>
      <c r="K83" s="12">
        <v>79.81912318668725</v>
      </c>
      <c r="L83" s="12">
        <v>74.60629700764008</v>
      </c>
      <c r="M83" s="12">
        <v>80.552247917748801</v>
      </c>
      <c r="N83" s="12">
        <v>67.430087489304668</v>
      </c>
      <c r="O83" s="12">
        <v>73.516105316975143</v>
      </c>
      <c r="P83" s="12">
        <v>84.544380455063191</v>
      </c>
      <c r="Q83" s="12">
        <v>91.676111941898213</v>
      </c>
      <c r="R83" s="18"/>
      <c r="S83" s="18"/>
      <c r="T83" s="18"/>
      <c r="U83" s="18"/>
    </row>
    <row r="84" spans="1:21" x14ac:dyDescent="0.15">
      <c r="A84" s="12" t="s">
        <v>265</v>
      </c>
      <c r="B84" s="12">
        <v>66.75488</v>
      </c>
      <c r="C84" s="12">
        <v>92.419719000000001</v>
      </c>
      <c r="D84" s="12">
        <v>83.112589999999997</v>
      </c>
      <c r="E84" s="12">
        <v>95.021289999999993</v>
      </c>
      <c r="F84" s="12">
        <v>59.97457</v>
      </c>
      <c r="G84" s="12">
        <v>93.388389000000004</v>
      </c>
      <c r="H84" s="12">
        <v>45.373199999999997</v>
      </c>
      <c r="I84" s="12">
        <v>81.342169999999996</v>
      </c>
      <c r="J84" s="12">
        <v>78.341806868581031</v>
      </c>
      <c r="K84" s="12">
        <v>82.875968543026104</v>
      </c>
      <c r="L84" s="12">
        <v>77.986310424840227</v>
      </c>
      <c r="M84" s="12">
        <v>82.560068378836448</v>
      </c>
      <c r="N84" s="12">
        <v>74.379861230186449</v>
      </c>
      <c r="O84" s="12">
        <v>79.640089534077404</v>
      </c>
      <c r="P84" s="12">
        <v>88.956500894007974</v>
      </c>
      <c r="Q84" s="12">
        <v>94.725069159555957</v>
      </c>
      <c r="R84" s="18"/>
      <c r="S84" s="18"/>
      <c r="T84" s="18"/>
      <c r="U84" s="18"/>
    </row>
    <row r="85" spans="1:21" x14ac:dyDescent="0.15">
      <c r="A85" s="12" t="s">
        <v>266</v>
      </c>
      <c r="B85" s="12">
        <v>58.223080000000003</v>
      </c>
      <c r="C85" s="12">
        <v>89.680970000000002</v>
      </c>
      <c r="D85" s="12">
        <v>85.030330000000006</v>
      </c>
      <c r="E85" s="12">
        <v>95.964489999999998</v>
      </c>
      <c r="F85" s="12">
        <v>58.14217</v>
      </c>
      <c r="G85" s="12">
        <v>93.362249000000006</v>
      </c>
      <c r="H85" s="12">
        <v>42.884160000000001</v>
      </c>
      <c r="I85" s="12">
        <v>80.985140000000001</v>
      </c>
      <c r="J85" s="12">
        <v>72.976399027037104</v>
      </c>
      <c r="K85" s="12">
        <v>77.671267729592458</v>
      </c>
      <c r="L85" s="12">
        <v>75.126092755010006</v>
      </c>
      <c r="M85" s="12">
        <v>79.9683285283987</v>
      </c>
      <c r="N85" s="12">
        <v>67.548843338291761</v>
      </c>
      <c r="O85" s="12">
        <v>72.696383431553315</v>
      </c>
      <c r="P85" s="12">
        <v>84.322403899830377</v>
      </c>
      <c r="Q85" s="12">
        <v>90.229281166565684</v>
      </c>
      <c r="R85" s="18"/>
      <c r="S85" s="18"/>
      <c r="T85" s="18"/>
      <c r="U85" s="18"/>
    </row>
    <row r="86" spans="1:21" x14ac:dyDescent="0.15">
      <c r="A86" s="12" t="s">
        <v>267</v>
      </c>
      <c r="B86" s="12">
        <v>64.000590000000003</v>
      </c>
      <c r="C86" s="12">
        <v>91.946365</v>
      </c>
      <c r="D86" s="12">
        <v>84.595119999999994</v>
      </c>
      <c r="E86" s="12">
        <v>95.852860000000007</v>
      </c>
      <c r="F86" s="12">
        <v>53.08614</v>
      </c>
      <c r="G86" s="12">
        <v>91.845922000000002</v>
      </c>
      <c r="H86" s="12">
        <v>48.067830000000001</v>
      </c>
      <c r="I86" s="12">
        <v>83.664689999999993</v>
      </c>
      <c r="J86" s="12">
        <v>71.891265842976097</v>
      </c>
      <c r="K86" s="12">
        <v>76.031551835290244</v>
      </c>
      <c r="L86" s="12">
        <v>72.318694602523209</v>
      </c>
      <c r="M86" s="12">
        <v>76.49815122584387</v>
      </c>
      <c r="N86" s="12">
        <v>49.437415331643791</v>
      </c>
      <c r="O86" s="12">
        <v>53.842412582890866</v>
      </c>
      <c r="P86" s="12">
        <v>74.506692877833075</v>
      </c>
      <c r="Q86" s="12">
        <v>79.890767288403325</v>
      </c>
      <c r="R86" s="18"/>
      <c r="S86" s="18"/>
      <c r="T86" s="18"/>
      <c r="U86" s="18"/>
    </row>
    <row r="87" spans="1:21" x14ac:dyDescent="0.15">
      <c r="A87" s="12" t="s">
        <v>268</v>
      </c>
      <c r="B87" s="12">
        <v>44.201169999999998</v>
      </c>
      <c r="C87" s="12">
        <v>82.834460000000007</v>
      </c>
      <c r="D87" s="12">
        <v>89.951390000000004</v>
      </c>
      <c r="E87" s="12">
        <v>97.25994</v>
      </c>
      <c r="F87" s="12">
        <v>58.895499999999998</v>
      </c>
      <c r="G87" s="12">
        <v>93.432103999999995</v>
      </c>
      <c r="H87" s="12">
        <v>53.107950000000002</v>
      </c>
      <c r="I87" s="12">
        <v>85.723799999999997</v>
      </c>
      <c r="J87" s="12">
        <v>71.943195108169704</v>
      </c>
      <c r="K87" s="12">
        <v>78.256968293318224</v>
      </c>
      <c r="L87" s="12">
        <v>72.837361321691773</v>
      </c>
      <c r="M87" s="12">
        <v>79.354330569340064</v>
      </c>
      <c r="N87" s="12">
        <v>66.270693650728234</v>
      </c>
      <c r="O87" s="12">
        <v>72.976230975062393</v>
      </c>
      <c r="P87" s="12">
        <v>83.778169371620592</v>
      </c>
      <c r="Q87" s="12">
        <v>91.589334185437679</v>
      </c>
      <c r="R87" s="18"/>
      <c r="S87" s="18"/>
      <c r="T87" s="18"/>
      <c r="U87" s="18"/>
    </row>
    <row r="88" spans="1:21" x14ac:dyDescent="0.15">
      <c r="A88" s="12" t="s">
        <v>269</v>
      </c>
      <c r="B88" s="12">
        <v>55.514969999999998</v>
      </c>
      <c r="C88" s="12">
        <v>88.929090000000002</v>
      </c>
      <c r="D88" s="12">
        <v>84.448419999999999</v>
      </c>
      <c r="E88" s="12">
        <v>95.84357</v>
      </c>
      <c r="F88" s="12">
        <v>58.002130000000001</v>
      </c>
      <c r="G88" s="12">
        <v>93.175910999999999</v>
      </c>
      <c r="H88" s="12">
        <v>47.187069999999999</v>
      </c>
      <c r="I88" s="12">
        <v>82.034289999999999</v>
      </c>
      <c r="J88" s="12">
        <v>70.498014597694834</v>
      </c>
      <c r="K88" s="12">
        <v>74.602132124934514</v>
      </c>
      <c r="L88" s="12">
        <v>72.255615359989235</v>
      </c>
      <c r="M88" s="12">
        <v>76.48859043517065</v>
      </c>
      <c r="N88" s="12">
        <v>65.361117535828072</v>
      </c>
      <c r="O88" s="12">
        <v>69.639419130842043</v>
      </c>
      <c r="P88" s="12">
        <v>82.361040020145282</v>
      </c>
      <c r="Q88" s="12">
        <v>87.265320540134184</v>
      </c>
      <c r="R88" s="18"/>
      <c r="S88" s="18"/>
      <c r="T88" s="18"/>
      <c r="U88" s="18"/>
    </row>
    <row r="89" spans="1:21" x14ac:dyDescent="0.15">
      <c r="A89" s="12" t="s">
        <v>270</v>
      </c>
      <c r="B89" s="12">
        <v>68.547719999999998</v>
      </c>
      <c r="C89" s="12">
        <v>93.068306000000007</v>
      </c>
      <c r="D89" s="12">
        <v>81.039069999999995</v>
      </c>
      <c r="E89" s="12">
        <v>94.449560000000005</v>
      </c>
      <c r="F89" s="12">
        <v>58.346469999999997</v>
      </c>
      <c r="G89" s="12">
        <v>93.280181999999996</v>
      </c>
      <c r="H89" s="12">
        <v>40.652270000000001</v>
      </c>
      <c r="I89" s="12">
        <v>79.041520000000006</v>
      </c>
      <c r="J89" s="12">
        <v>78.868786864007873</v>
      </c>
      <c r="K89" s="12">
        <v>83.59312720312019</v>
      </c>
      <c r="L89" s="12">
        <v>78.079555360500791</v>
      </c>
      <c r="M89" s="12">
        <v>82.812088587417293</v>
      </c>
      <c r="N89" s="12">
        <v>77.800379019722854</v>
      </c>
      <c r="O89" s="12">
        <v>83.147257231787194</v>
      </c>
      <c r="P89" s="12">
        <v>88.944723846325772</v>
      </c>
      <c r="Q89" s="12">
        <v>94.695683608382325</v>
      </c>
      <c r="R89" s="18"/>
      <c r="S89" s="18"/>
      <c r="T89" s="18"/>
      <c r="U89" s="18"/>
    </row>
    <row r="90" spans="1:21" x14ac:dyDescent="0.15">
      <c r="A90" s="12" t="s">
        <v>271</v>
      </c>
      <c r="B90" s="12">
        <v>66.365740000000002</v>
      </c>
      <c r="C90" s="12">
        <v>93.247640000000004</v>
      </c>
      <c r="D90" s="12">
        <v>83.601230000000001</v>
      </c>
      <c r="E90" s="12">
        <v>95.396460000000005</v>
      </c>
      <c r="F90" s="12">
        <v>56.836829999999999</v>
      </c>
      <c r="G90" s="12">
        <v>93.087197000000003</v>
      </c>
      <c r="H90" s="12">
        <v>44.171799999999998</v>
      </c>
      <c r="I90" s="12">
        <v>81.410049999999998</v>
      </c>
      <c r="J90" s="12">
        <v>77.277896954623415</v>
      </c>
      <c r="K90" s="12">
        <v>81.826135373177493</v>
      </c>
      <c r="L90" s="12">
        <v>77.671113478459773</v>
      </c>
      <c r="M90" s="12">
        <v>82.243404909100434</v>
      </c>
      <c r="N90" s="12">
        <v>70.084818907477896</v>
      </c>
      <c r="O90" s="12">
        <v>75.349400752733715</v>
      </c>
      <c r="P90" s="12">
        <v>85.426817521171088</v>
      </c>
      <c r="Q90" s="12">
        <v>91.252449049696267</v>
      </c>
      <c r="R90" s="18"/>
      <c r="S90" s="18"/>
      <c r="T90" s="18"/>
      <c r="U90" s="18"/>
    </row>
    <row r="91" spans="1:21" x14ac:dyDescent="0.15">
      <c r="A91" s="12" t="s">
        <v>272</v>
      </c>
      <c r="B91" s="12">
        <v>51.601100000000002</v>
      </c>
      <c r="C91" s="12">
        <v>87.304630000000003</v>
      </c>
      <c r="D91" s="12">
        <v>82.032669999999996</v>
      </c>
      <c r="E91" s="12">
        <v>94.535759999999996</v>
      </c>
      <c r="F91" s="12">
        <v>56.349310000000003</v>
      </c>
      <c r="G91" s="12">
        <v>92.323086000000004</v>
      </c>
      <c r="H91" s="12">
        <v>40.797199999999997</v>
      </c>
      <c r="I91" s="12">
        <v>78.813919999999996</v>
      </c>
      <c r="J91" s="12">
        <v>65.571810126095826</v>
      </c>
      <c r="K91" s="12">
        <v>69.193301681196957</v>
      </c>
      <c r="L91" s="12">
        <v>67.811170049461651</v>
      </c>
      <c r="M91" s="12">
        <v>71.547421914008552</v>
      </c>
      <c r="N91" s="12">
        <v>49.593097061871418</v>
      </c>
      <c r="O91" s="12">
        <v>53.059911298478802</v>
      </c>
      <c r="P91" s="12">
        <v>71.497969423014069</v>
      </c>
      <c r="Q91" s="12">
        <v>75.788978479928048</v>
      </c>
      <c r="R91" s="18"/>
      <c r="S91" s="18"/>
      <c r="T91" s="18"/>
      <c r="U91" s="18"/>
    </row>
    <row r="92" spans="1:21" x14ac:dyDescent="0.15">
      <c r="A92" s="12" t="s">
        <v>273</v>
      </c>
      <c r="B92" s="12">
        <v>55.352539999999998</v>
      </c>
      <c r="C92" s="12">
        <v>88.825329999999994</v>
      </c>
      <c r="D92" s="12">
        <v>80.578370000000007</v>
      </c>
      <c r="E92" s="12">
        <v>94.620829999999998</v>
      </c>
      <c r="F92" s="12">
        <v>52.905949999999997</v>
      </c>
      <c r="G92" s="12">
        <v>91.894927999999993</v>
      </c>
      <c r="H92" s="12">
        <v>44.148040000000002</v>
      </c>
      <c r="I92" s="12">
        <v>81.382930000000002</v>
      </c>
      <c r="J92" s="12">
        <v>67.237658089039272</v>
      </c>
      <c r="K92" s="12">
        <v>71.149767875827052</v>
      </c>
      <c r="L92" s="12">
        <v>69.223205970199601</v>
      </c>
      <c r="M92" s="12">
        <v>73.214557130326199</v>
      </c>
      <c r="N92" s="12">
        <v>41.745954849699132</v>
      </c>
      <c r="O92" s="12">
        <v>45.492948589048261</v>
      </c>
      <c r="P92" s="12">
        <v>66.283695836109004</v>
      </c>
      <c r="Q92" s="12">
        <v>71.104767134026673</v>
      </c>
      <c r="R92" s="18"/>
      <c r="S92" s="18"/>
      <c r="T92" s="18"/>
      <c r="U92" s="18"/>
    </row>
    <row r="93" spans="1:21" x14ac:dyDescent="0.15">
      <c r="A93" s="12" t="s">
        <v>274</v>
      </c>
      <c r="B93" s="12">
        <v>54.331180000000003</v>
      </c>
      <c r="C93" s="12">
        <v>88.642740000000003</v>
      </c>
      <c r="D93" s="12">
        <v>80.800989999999999</v>
      </c>
      <c r="E93" s="12">
        <v>93.941469999999995</v>
      </c>
      <c r="F93" s="12">
        <v>54.038939999999997</v>
      </c>
      <c r="G93" s="12">
        <v>91.666595000000001</v>
      </c>
      <c r="H93" s="12">
        <v>39.978520000000003</v>
      </c>
      <c r="I93" s="12">
        <v>76.771550000000005</v>
      </c>
      <c r="J93" s="12">
        <v>67.421264846969919</v>
      </c>
      <c r="K93" s="12">
        <v>71.652180121407682</v>
      </c>
      <c r="L93" s="12">
        <v>68.872044551227489</v>
      </c>
      <c r="M93" s="12">
        <v>73.178089056110252</v>
      </c>
      <c r="N93" s="12">
        <v>47.05030159397284</v>
      </c>
      <c r="O93" s="12">
        <v>51.300597665773559</v>
      </c>
      <c r="P93" s="12">
        <v>69.772173254085104</v>
      </c>
      <c r="Q93" s="12">
        <v>75.000771574668121</v>
      </c>
      <c r="R93" s="18"/>
      <c r="S93" s="18"/>
      <c r="T93" s="18"/>
      <c r="U93" s="18"/>
    </row>
    <row r="94" spans="1:21" x14ac:dyDescent="0.15">
      <c r="A94" s="12" t="s">
        <v>275</v>
      </c>
      <c r="B94" s="12">
        <v>48.015050000000002</v>
      </c>
      <c r="C94" s="12">
        <v>86.643630000000002</v>
      </c>
      <c r="D94" s="12">
        <v>83.192049999999995</v>
      </c>
      <c r="E94" s="12">
        <v>95.186449999999994</v>
      </c>
      <c r="F94" s="12">
        <v>47.758270000000003</v>
      </c>
      <c r="G94" s="12">
        <v>89.580470000000005</v>
      </c>
      <c r="H94" s="12">
        <v>41.859319999999997</v>
      </c>
      <c r="I94" s="12">
        <v>80.046880000000002</v>
      </c>
      <c r="J94" s="12">
        <v>61.822002823007558</v>
      </c>
      <c r="K94" s="12">
        <v>65.437511057582569</v>
      </c>
      <c r="L94" s="12">
        <v>63.794456764606032</v>
      </c>
      <c r="M94" s="12">
        <v>67.482130416474206</v>
      </c>
      <c r="N94" s="12">
        <v>29.578375544482892</v>
      </c>
      <c r="O94" s="12">
        <v>32.867882625582887</v>
      </c>
      <c r="P94" s="12">
        <v>52.653821057916325</v>
      </c>
      <c r="Q94" s="12">
        <v>57.001247211036613</v>
      </c>
      <c r="R94" s="18"/>
      <c r="S94" s="18"/>
      <c r="T94" s="18"/>
      <c r="U94" s="18"/>
    </row>
    <row r="95" spans="1:21" x14ac:dyDescent="0.15">
      <c r="A95" s="12" t="s">
        <v>276</v>
      </c>
      <c r="B95" s="12">
        <v>63.648479999999999</v>
      </c>
      <c r="C95" s="12">
        <v>91.203891999999996</v>
      </c>
      <c r="D95" s="12">
        <v>81.745639999999995</v>
      </c>
      <c r="E95" s="12">
        <v>94.983109999999996</v>
      </c>
      <c r="F95" s="12">
        <v>57.318460000000002</v>
      </c>
      <c r="G95" s="12">
        <v>92.895427999999995</v>
      </c>
      <c r="H95" s="12">
        <v>43.685569999999998</v>
      </c>
      <c r="I95" s="12">
        <v>80.559119999999993</v>
      </c>
      <c r="J95" s="12">
        <v>74.307716935303048</v>
      </c>
      <c r="K95" s="12">
        <v>78.115522163594036</v>
      </c>
      <c r="L95" s="12">
        <v>74.11827937428825</v>
      </c>
      <c r="M95" s="12">
        <v>77.927950803560677</v>
      </c>
      <c r="N95" s="12">
        <v>59.065503151951816</v>
      </c>
      <c r="O95" s="12">
        <v>63.151100770499049</v>
      </c>
      <c r="P95" s="12">
        <v>79.457951539546158</v>
      </c>
      <c r="Q95" s="12">
        <v>84.241762461581033</v>
      </c>
      <c r="R95" s="18"/>
      <c r="S95" s="18"/>
      <c r="T95" s="18"/>
      <c r="U95" s="18"/>
    </row>
    <row r="96" spans="1:21" x14ac:dyDescent="0.15">
      <c r="A96" s="12" t="s">
        <v>277</v>
      </c>
      <c r="B96" s="12">
        <v>55.67418</v>
      </c>
      <c r="C96" s="12">
        <v>89.110559999999992</v>
      </c>
      <c r="D96" s="12">
        <v>84.254230000000007</v>
      </c>
      <c r="E96" s="12">
        <v>95.579729999999998</v>
      </c>
      <c r="F96" s="12">
        <v>50.169020000000003</v>
      </c>
      <c r="G96" s="12">
        <v>90.329143999999999</v>
      </c>
      <c r="H96" s="12">
        <v>46.47748</v>
      </c>
      <c r="I96" s="12">
        <v>81.890879999999996</v>
      </c>
      <c r="J96" s="12">
        <v>66.379057150048979</v>
      </c>
      <c r="K96" s="12">
        <v>70.443674747935802</v>
      </c>
      <c r="L96" s="12">
        <v>67.727357876810373</v>
      </c>
      <c r="M96" s="12">
        <v>71.856056914256456</v>
      </c>
      <c r="N96" s="12">
        <v>35.349910258752551</v>
      </c>
      <c r="O96" s="12">
        <v>39.176742494801474</v>
      </c>
      <c r="P96" s="12">
        <v>62.918876543116362</v>
      </c>
      <c r="Q96" s="12">
        <v>67.992832902975834</v>
      </c>
      <c r="R96" s="18"/>
      <c r="S96" s="18"/>
      <c r="T96" s="18"/>
      <c r="U96" s="18"/>
    </row>
    <row r="97" spans="1:21" x14ac:dyDescent="0.15">
      <c r="A97" s="12" t="s">
        <v>278</v>
      </c>
      <c r="B97" s="12">
        <v>55.910769999999999</v>
      </c>
      <c r="C97" s="12">
        <v>88.1477</v>
      </c>
      <c r="D97" s="12">
        <v>82.139089999999996</v>
      </c>
      <c r="E97" s="12">
        <v>94.876729999999995</v>
      </c>
      <c r="F97" s="12">
        <v>55.630070000000003</v>
      </c>
      <c r="G97" s="12">
        <v>91.544227000000006</v>
      </c>
      <c r="H97" s="12">
        <v>41.885919999999999</v>
      </c>
      <c r="I97" s="12">
        <v>78.650019999999998</v>
      </c>
      <c r="J97" s="12">
        <v>65.922749103533477</v>
      </c>
      <c r="K97" s="12">
        <v>69.822238771021645</v>
      </c>
      <c r="L97" s="12">
        <v>68.288167838024435</v>
      </c>
      <c r="M97" s="12">
        <v>72.282741791466989</v>
      </c>
      <c r="N97" s="12">
        <v>43.766229117668502</v>
      </c>
      <c r="O97" s="12">
        <v>47.59437864971094</v>
      </c>
      <c r="P97" s="12">
        <v>68.5726825545933</v>
      </c>
      <c r="Q97" s="12">
        <v>73.409218199224625</v>
      </c>
      <c r="R97" s="18"/>
      <c r="S97" s="18"/>
      <c r="T97" s="18"/>
      <c r="U97" s="18"/>
    </row>
    <row r="98" spans="1:21" x14ac:dyDescent="0.15">
      <c r="A98" s="12" t="s">
        <v>279</v>
      </c>
      <c r="B98" s="12">
        <v>60.733910000000002</v>
      </c>
      <c r="C98" s="12">
        <v>91.244975999999994</v>
      </c>
      <c r="D98" s="12">
        <v>84.694090000000003</v>
      </c>
      <c r="E98" s="12">
        <v>95.702449999999999</v>
      </c>
      <c r="F98" s="12">
        <v>53.384540000000001</v>
      </c>
      <c r="G98" s="12">
        <v>91.898401000000007</v>
      </c>
      <c r="H98" s="12">
        <v>49.434600000000003</v>
      </c>
      <c r="I98" s="12">
        <v>84.008129999999994</v>
      </c>
      <c r="J98" s="12">
        <v>71.822673554681472</v>
      </c>
      <c r="K98" s="12">
        <v>76.218852423493814</v>
      </c>
      <c r="L98" s="12">
        <v>72.667668116952143</v>
      </c>
      <c r="M98" s="12">
        <v>77.112880725132243</v>
      </c>
      <c r="N98" s="12">
        <v>44.88074910315283</v>
      </c>
      <c r="O98" s="12">
        <v>49.417453832294562</v>
      </c>
      <c r="P98" s="12">
        <v>68.353052114956611</v>
      </c>
      <c r="Q98" s="12">
        <v>73.921164574475441</v>
      </c>
      <c r="R98" s="18"/>
      <c r="S98" s="18"/>
      <c r="T98" s="18"/>
      <c r="U98" s="18"/>
    </row>
    <row r="99" spans="1:21" x14ac:dyDescent="0.15">
      <c r="A99" s="12" t="s">
        <v>280</v>
      </c>
      <c r="B99" s="12">
        <v>55.619129999999998</v>
      </c>
      <c r="C99" s="12">
        <v>88.422960000000003</v>
      </c>
      <c r="D99" s="12">
        <v>82.156880000000001</v>
      </c>
      <c r="E99" s="12">
        <v>94.69211</v>
      </c>
      <c r="F99" s="12">
        <v>55.016030000000001</v>
      </c>
      <c r="G99" s="12">
        <v>92.989523000000005</v>
      </c>
      <c r="H99" s="12">
        <v>41.588270000000001</v>
      </c>
      <c r="I99" s="12">
        <v>78.098799999999997</v>
      </c>
      <c r="J99" s="12">
        <v>68.884906455151409</v>
      </c>
      <c r="K99" s="12">
        <v>72.645211404859481</v>
      </c>
      <c r="L99" s="12">
        <v>69.783921881890734</v>
      </c>
      <c r="M99" s="12">
        <v>73.590561190220399</v>
      </c>
      <c r="N99" s="12">
        <v>46.380002566901432</v>
      </c>
      <c r="O99" s="12">
        <v>50.157617673429002</v>
      </c>
      <c r="P99" s="12">
        <v>70.527902520895751</v>
      </c>
      <c r="Q99" s="12">
        <v>75.245905842441303</v>
      </c>
      <c r="R99" s="18"/>
      <c r="S99" s="18"/>
      <c r="T99" s="18"/>
      <c r="U99" s="18"/>
    </row>
    <row r="100" spans="1:21" x14ac:dyDescent="0.15">
      <c r="A100" s="12" t="s">
        <v>281</v>
      </c>
      <c r="B100" s="12">
        <v>56.948419999999999</v>
      </c>
      <c r="C100" s="12">
        <v>89.469849999999994</v>
      </c>
      <c r="D100" s="12">
        <v>83.381640000000004</v>
      </c>
      <c r="E100" s="12">
        <v>95.446160000000006</v>
      </c>
      <c r="F100" s="12">
        <v>52.829250000000002</v>
      </c>
      <c r="G100" s="12">
        <v>92.006999000000008</v>
      </c>
      <c r="H100" s="12">
        <v>46.118929999999999</v>
      </c>
      <c r="I100" s="12">
        <v>82.787480000000002</v>
      </c>
      <c r="J100" s="12">
        <v>66.698170912782246</v>
      </c>
      <c r="K100" s="12">
        <v>70.753271964898261</v>
      </c>
      <c r="L100" s="12">
        <v>68.01848299846101</v>
      </c>
      <c r="M100" s="12">
        <v>72.109037487060121</v>
      </c>
      <c r="N100" s="12">
        <v>38.754907438596042</v>
      </c>
      <c r="O100" s="12">
        <v>42.609674687392179</v>
      </c>
      <c r="P100" s="12">
        <v>65.865647166200674</v>
      </c>
      <c r="Q100" s="12">
        <v>70.878707179067376</v>
      </c>
      <c r="R100" s="18"/>
      <c r="S100" s="18"/>
      <c r="T100" s="18"/>
      <c r="U100" s="18"/>
    </row>
    <row r="101" spans="1:21" x14ac:dyDescent="0.15">
      <c r="A101" s="12" t="s">
        <v>282</v>
      </c>
      <c r="B101" s="12">
        <v>58.677819999999997</v>
      </c>
      <c r="C101" s="12">
        <v>90.042113000000001</v>
      </c>
      <c r="D101" s="12">
        <v>82.472269999999995</v>
      </c>
      <c r="E101" s="12">
        <v>95.020650000000003</v>
      </c>
      <c r="F101" s="12">
        <v>56.618119999999998</v>
      </c>
      <c r="G101" s="12">
        <v>92.229001999999994</v>
      </c>
      <c r="H101" s="12">
        <v>44.439529999999998</v>
      </c>
      <c r="I101" s="12">
        <v>80.959329999999994</v>
      </c>
      <c r="J101" s="12">
        <v>69.753327892258682</v>
      </c>
      <c r="K101" s="12">
        <v>73.781371273330876</v>
      </c>
      <c r="L101" s="12">
        <v>69.813962863553016</v>
      </c>
      <c r="M101" s="12">
        <v>73.847628487587428</v>
      </c>
      <c r="N101" s="12">
        <v>47.474338523328775</v>
      </c>
      <c r="O101" s="12">
        <v>51.591348659047767</v>
      </c>
      <c r="P101" s="12">
        <v>72.060889897790716</v>
      </c>
      <c r="Q101" s="12">
        <v>77.174890729666416</v>
      </c>
      <c r="R101" s="18"/>
      <c r="S101" s="18"/>
      <c r="T101" s="18"/>
      <c r="U101" s="18"/>
    </row>
    <row r="102" spans="1:21" x14ac:dyDescent="0.15">
      <c r="A102" s="12" t="s">
        <v>283</v>
      </c>
      <c r="B102" s="12">
        <v>71.956369999999993</v>
      </c>
      <c r="C102" s="12">
        <v>93.785782999999995</v>
      </c>
      <c r="D102" s="12">
        <v>80.895830000000004</v>
      </c>
      <c r="E102" s="12">
        <v>94.634879999999995</v>
      </c>
      <c r="F102" s="12">
        <v>55.22072</v>
      </c>
      <c r="G102" s="12">
        <v>92.102091000000001</v>
      </c>
      <c r="H102" s="12">
        <v>41.580390000000001</v>
      </c>
      <c r="I102" s="12">
        <v>78.401650000000004</v>
      </c>
      <c r="J102" s="12">
        <v>79.200986914282083</v>
      </c>
      <c r="K102" s="12">
        <v>85.822151073895299</v>
      </c>
      <c r="L102" s="12">
        <v>78.566360609299451</v>
      </c>
      <c r="M102" s="12">
        <v>85.561566510563523</v>
      </c>
      <c r="N102" s="12">
        <v>73.071432157706894</v>
      </c>
      <c r="O102" s="12">
        <v>79.127466878641187</v>
      </c>
      <c r="P102" s="12">
        <v>89.606489006162306</v>
      </c>
      <c r="Q102" s="12">
        <v>96.468950378827302</v>
      </c>
      <c r="R102" s="18"/>
      <c r="S102" s="18"/>
      <c r="T102" s="18"/>
      <c r="U102" s="18"/>
    </row>
    <row r="103" spans="1:21" x14ac:dyDescent="0.15">
      <c r="A103" s="12" t="s">
        <v>284</v>
      </c>
      <c r="B103" s="12">
        <v>59.540289999999999</v>
      </c>
      <c r="C103" s="12">
        <v>90.699401999999992</v>
      </c>
      <c r="D103" s="12">
        <v>81.890529999999998</v>
      </c>
      <c r="E103" s="12">
        <v>94.647210000000001</v>
      </c>
      <c r="F103" s="12">
        <v>54.247430000000001</v>
      </c>
      <c r="G103" s="12">
        <v>92.100362000000004</v>
      </c>
      <c r="H103" s="12">
        <v>42.232349999999997</v>
      </c>
      <c r="I103" s="12">
        <v>80.067449999999994</v>
      </c>
      <c r="J103" s="12">
        <v>69.73222215448871</v>
      </c>
      <c r="K103" s="12">
        <v>73.731796134203151</v>
      </c>
      <c r="L103" s="12">
        <v>70.563449435361491</v>
      </c>
      <c r="M103" s="12">
        <v>74.663469602622129</v>
      </c>
      <c r="N103" s="12">
        <v>56.9458764222599</v>
      </c>
      <c r="O103" s="12">
        <v>61.20351249515894</v>
      </c>
      <c r="P103" s="12">
        <v>75.216247280433464</v>
      </c>
      <c r="Q103" s="12">
        <v>80.18071191774807</v>
      </c>
      <c r="R103" s="18"/>
      <c r="S103" s="18"/>
      <c r="T103" s="18"/>
      <c r="U103" s="18"/>
    </row>
    <row r="104" spans="1:21" x14ac:dyDescent="0.15">
      <c r="A104" s="12" t="s">
        <v>143</v>
      </c>
      <c r="B104" s="12">
        <v>70.07423</v>
      </c>
      <c r="C104" s="12">
        <v>93.927035000000004</v>
      </c>
      <c r="D104" s="12">
        <v>86.457329999999999</v>
      </c>
      <c r="E104" s="12">
        <v>96.235389999999995</v>
      </c>
      <c r="F104" s="12">
        <v>58.042479999999998</v>
      </c>
      <c r="G104" s="12">
        <v>94.354680999999999</v>
      </c>
      <c r="H104" s="12">
        <v>59.625959999999999</v>
      </c>
      <c r="I104" s="12">
        <v>88.816469999999995</v>
      </c>
      <c r="J104" s="12">
        <v>75.151376575246644</v>
      </c>
      <c r="K104" s="12">
        <v>79.834942116075041</v>
      </c>
      <c r="L104" s="12">
        <v>76.075376249420216</v>
      </c>
      <c r="M104" s="12">
        <v>80.830944116015601</v>
      </c>
      <c r="N104" s="12">
        <v>53.603521710348843</v>
      </c>
      <c r="O104" s="12">
        <v>58.734308641882663</v>
      </c>
      <c r="P104" s="12">
        <v>79.011580150522832</v>
      </c>
      <c r="Q104" s="12">
        <v>85.204680373904594</v>
      </c>
      <c r="R104" s="18"/>
      <c r="S104" s="18"/>
      <c r="T104" s="18"/>
      <c r="U104" s="18"/>
    </row>
    <row r="105" spans="1:21" x14ac:dyDescent="0.15">
      <c r="A105" s="12" t="s">
        <v>144</v>
      </c>
      <c r="B105" s="12">
        <v>71.263620000000003</v>
      </c>
      <c r="C105" s="12">
        <v>94.077717000000007</v>
      </c>
      <c r="D105" s="12">
        <v>86.916809999999998</v>
      </c>
      <c r="E105" s="12">
        <v>96.287199999999999</v>
      </c>
      <c r="F105" s="12">
        <v>60.573050000000002</v>
      </c>
      <c r="G105" s="12">
        <v>94.017776999999995</v>
      </c>
      <c r="H105" s="12">
        <v>61.064929999999997</v>
      </c>
      <c r="I105" s="12">
        <v>88.783289999999994</v>
      </c>
      <c r="J105" s="12">
        <v>77.685133991782664</v>
      </c>
      <c r="K105" s="12">
        <v>82.588171159851314</v>
      </c>
      <c r="L105" s="12">
        <v>77.541111446324365</v>
      </c>
      <c r="M105" s="12">
        <v>82.519719689569186</v>
      </c>
      <c r="N105" s="12">
        <v>58.851519458947585</v>
      </c>
      <c r="O105" s="12">
        <v>64.320878831745063</v>
      </c>
      <c r="P105" s="12">
        <v>81.171712091968033</v>
      </c>
      <c r="Q105" s="12">
        <v>87.543367466564007</v>
      </c>
      <c r="R105" s="18"/>
      <c r="S105" s="18"/>
      <c r="T105" s="18"/>
      <c r="U105" s="18"/>
    </row>
    <row r="106" spans="1:21" x14ac:dyDescent="0.15">
      <c r="A106" s="12" t="s">
        <v>145</v>
      </c>
      <c r="B106" s="12">
        <v>69.707409999999996</v>
      </c>
      <c r="C106" s="12">
        <v>94.195768000000001</v>
      </c>
      <c r="D106" s="12">
        <v>86.728719999999996</v>
      </c>
      <c r="E106" s="12">
        <v>96.188580000000002</v>
      </c>
      <c r="F106" s="12">
        <v>61.757759999999998</v>
      </c>
      <c r="G106" s="12">
        <v>94.216999999999999</v>
      </c>
      <c r="H106" s="12">
        <v>62.1541</v>
      </c>
      <c r="I106" s="12">
        <v>90.54034</v>
      </c>
      <c r="J106" s="12">
        <v>76.173511803459718</v>
      </c>
      <c r="K106" s="12">
        <v>80.293356042292501</v>
      </c>
      <c r="L106" s="12">
        <v>76.042992543372804</v>
      </c>
      <c r="M106" s="12">
        <v>80.201265867744723</v>
      </c>
      <c r="N106" s="12">
        <v>58.64638951986263</v>
      </c>
      <c r="O106" s="12">
        <v>63.344226023439887</v>
      </c>
      <c r="P106" s="12">
        <v>82.304520028795736</v>
      </c>
      <c r="Q106" s="12">
        <v>87.819349460837785</v>
      </c>
      <c r="R106" s="18"/>
      <c r="S106" s="18"/>
      <c r="T106" s="18"/>
      <c r="U106" s="18"/>
    </row>
    <row r="107" spans="1:21" x14ac:dyDescent="0.15">
      <c r="A107" s="12" t="s">
        <v>146</v>
      </c>
      <c r="B107" s="12">
        <v>72.985479999999995</v>
      </c>
      <c r="C107" s="12">
        <v>94.415215000000003</v>
      </c>
      <c r="D107" s="12">
        <v>86.740070000000003</v>
      </c>
      <c r="E107" s="12">
        <v>96.134609999999995</v>
      </c>
      <c r="F107" s="12">
        <v>63.202269999999999</v>
      </c>
      <c r="G107" s="12">
        <v>94.008336999999997</v>
      </c>
      <c r="H107" s="12">
        <v>61.887039999999999</v>
      </c>
      <c r="I107" s="12">
        <v>89.156800000000004</v>
      </c>
      <c r="J107" s="12">
        <v>78.820207988890672</v>
      </c>
      <c r="K107" s="12">
        <v>83.193478594263709</v>
      </c>
      <c r="L107" s="12">
        <v>78.126530444493127</v>
      </c>
      <c r="M107" s="12">
        <v>82.523888266086672</v>
      </c>
      <c r="N107" s="12">
        <v>64.99089202265408</v>
      </c>
      <c r="O107" s="12">
        <v>70.108249988106209</v>
      </c>
      <c r="P107" s="12">
        <v>83.232981708766999</v>
      </c>
      <c r="Q107" s="12">
        <v>88.982534657386651</v>
      </c>
      <c r="R107" s="18"/>
      <c r="S107" s="18"/>
      <c r="T107" s="18"/>
      <c r="U107" s="18"/>
    </row>
    <row r="108" spans="1:21" x14ac:dyDescent="0.15">
      <c r="A108" s="12" t="s">
        <v>147</v>
      </c>
      <c r="B108" s="12">
        <v>76.255759999999995</v>
      </c>
      <c r="C108" s="12">
        <v>95.269171999999998</v>
      </c>
      <c r="D108" s="12">
        <v>86.714759999999998</v>
      </c>
      <c r="E108" s="12">
        <v>96.518420000000006</v>
      </c>
      <c r="F108" s="12">
        <v>64.700609999999998</v>
      </c>
      <c r="G108" s="12">
        <v>95.107228000000006</v>
      </c>
      <c r="H108" s="12">
        <v>63.472520000000003</v>
      </c>
      <c r="I108" s="12">
        <v>91.370930000000001</v>
      </c>
      <c r="J108" s="12">
        <v>79.209697730601718</v>
      </c>
      <c r="K108" s="12">
        <v>83.75828895586757</v>
      </c>
      <c r="L108" s="12">
        <v>78.20987860783643</v>
      </c>
      <c r="M108" s="12">
        <v>82.806536488423887</v>
      </c>
      <c r="N108" s="12">
        <v>66.743856035259157</v>
      </c>
      <c r="O108" s="12">
        <v>72.176969065576088</v>
      </c>
      <c r="P108" s="12">
        <v>85.801512007266538</v>
      </c>
      <c r="Q108" s="12">
        <v>91.923850309953494</v>
      </c>
      <c r="R108" s="18"/>
      <c r="S108" s="18"/>
      <c r="T108" s="18"/>
      <c r="U108" s="18"/>
    </row>
    <row r="109" spans="1:21" x14ac:dyDescent="0.15">
      <c r="A109" s="12" t="s">
        <v>148</v>
      </c>
      <c r="B109" s="12">
        <v>68.587620000000001</v>
      </c>
      <c r="C109" s="12">
        <v>92.933751999999998</v>
      </c>
      <c r="D109" s="12">
        <v>85.496120000000005</v>
      </c>
      <c r="E109" s="12">
        <v>95.934169999999995</v>
      </c>
      <c r="F109" s="12">
        <v>58.599780000000003</v>
      </c>
      <c r="G109" s="12">
        <v>93.798299999999998</v>
      </c>
      <c r="H109" s="12">
        <v>56.319769999999998</v>
      </c>
      <c r="I109" s="12">
        <v>87.506169999999997</v>
      </c>
      <c r="J109" s="12">
        <v>77.331694442974282</v>
      </c>
      <c r="K109" s="12">
        <v>81.306372546183297</v>
      </c>
      <c r="L109" s="12">
        <v>77.196126824515346</v>
      </c>
      <c r="M109" s="12">
        <v>81.177126716771141</v>
      </c>
      <c r="N109" s="12">
        <v>64.969331462664087</v>
      </c>
      <c r="O109" s="12">
        <v>69.483221995517127</v>
      </c>
      <c r="P109" s="12">
        <v>84.535491442583421</v>
      </c>
      <c r="Q109" s="12">
        <v>89.688285650738251</v>
      </c>
      <c r="R109" s="18"/>
      <c r="S109" s="18"/>
      <c r="T109" s="18"/>
      <c r="U109" s="18"/>
    </row>
    <row r="110" spans="1:21" x14ac:dyDescent="0.15">
      <c r="A110" s="12" t="s">
        <v>149</v>
      </c>
      <c r="B110" s="12">
        <v>63.320779999999999</v>
      </c>
      <c r="C110" s="12">
        <v>91.968762999999996</v>
      </c>
      <c r="D110" s="12">
        <v>85.621849999999995</v>
      </c>
      <c r="E110" s="12">
        <v>95.809989999999999</v>
      </c>
      <c r="F110" s="12">
        <v>57.174160000000001</v>
      </c>
      <c r="G110" s="12">
        <v>93.494656000000006</v>
      </c>
      <c r="H110" s="12">
        <v>51.143079999999998</v>
      </c>
      <c r="I110" s="12">
        <v>84.854140000000001</v>
      </c>
      <c r="J110" s="12">
        <v>74.852401164829857</v>
      </c>
      <c r="K110" s="12">
        <v>79.704088987819802</v>
      </c>
      <c r="L110" s="12">
        <v>75.136353591536704</v>
      </c>
      <c r="M110" s="12">
        <v>80.008759906983769</v>
      </c>
      <c r="N110" s="12">
        <v>55.150043088992703</v>
      </c>
      <c r="O110" s="12">
        <v>60.441641645081745</v>
      </c>
      <c r="P110" s="12">
        <v>77.362901735136575</v>
      </c>
      <c r="Q110" s="12">
        <v>83.599269061322289</v>
      </c>
      <c r="R110" s="18"/>
      <c r="S110" s="18"/>
      <c r="T110" s="18"/>
      <c r="U110" s="18"/>
    </row>
    <row r="111" spans="1:21" x14ac:dyDescent="0.15">
      <c r="A111" s="12" t="s">
        <v>150</v>
      </c>
      <c r="B111" s="12">
        <v>68.975139999999996</v>
      </c>
      <c r="C111" s="12">
        <v>93.467420000000004</v>
      </c>
      <c r="D111" s="12">
        <v>85.608459999999994</v>
      </c>
      <c r="E111" s="12">
        <v>95.952209999999994</v>
      </c>
      <c r="F111" s="12">
        <v>57.335340000000002</v>
      </c>
      <c r="G111" s="12">
        <v>93.257919000000001</v>
      </c>
      <c r="H111" s="12">
        <v>55.143320000000003</v>
      </c>
      <c r="I111" s="12">
        <v>87.480999999999995</v>
      </c>
      <c r="J111" s="12">
        <v>76.075824494191878</v>
      </c>
      <c r="K111" s="12">
        <v>80.70511534412627</v>
      </c>
      <c r="L111" s="12">
        <v>75.779458094981734</v>
      </c>
      <c r="M111" s="12">
        <v>80.440964248106383</v>
      </c>
      <c r="N111" s="12">
        <v>61.479740128757868</v>
      </c>
      <c r="O111" s="12">
        <v>66.74020508908238</v>
      </c>
      <c r="P111" s="12">
        <v>81.687851229021319</v>
      </c>
      <c r="Q111" s="12">
        <v>87.729234142817518</v>
      </c>
      <c r="R111" s="18"/>
      <c r="S111" s="18"/>
      <c r="T111" s="18"/>
      <c r="U111" s="18"/>
    </row>
    <row r="112" spans="1:21" x14ac:dyDescent="0.15">
      <c r="A112" s="12" t="s">
        <v>151</v>
      </c>
      <c r="B112" s="12">
        <v>64.079759999999993</v>
      </c>
      <c r="C112" s="12">
        <v>92.808521999999996</v>
      </c>
      <c r="D112" s="12">
        <v>85.256590000000003</v>
      </c>
      <c r="E112" s="12">
        <v>96.196190000000001</v>
      </c>
      <c r="F112" s="12">
        <v>58.311109999999999</v>
      </c>
      <c r="G112" s="12">
        <v>92.252459999999999</v>
      </c>
      <c r="H112" s="12">
        <v>54.899909999999998</v>
      </c>
      <c r="I112" s="12">
        <v>86.030389999999997</v>
      </c>
      <c r="J112" s="12">
        <v>69.521605150508591</v>
      </c>
      <c r="K112" s="12">
        <v>73.41120114017977</v>
      </c>
      <c r="L112" s="12">
        <v>68.949032066398757</v>
      </c>
      <c r="M112" s="12">
        <v>72.844574621408654</v>
      </c>
      <c r="N112" s="12">
        <v>54.534960175015392</v>
      </c>
      <c r="O112" s="12">
        <v>58.963815288118738</v>
      </c>
      <c r="P112" s="12">
        <v>78.678151130875435</v>
      </c>
      <c r="Q112" s="12">
        <v>83.965256578261759</v>
      </c>
      <c r="R112" s="18"/>
      <c r="S112" s="18"/>
      <c r="T112" s="18"/>
      <c r="U112" s="18"/>
    </row>
    <row r="113" spans="1:21" x14ac:dyDescent="0.15">
      <c r="A113" s="12" t="s">
        <v>152</v>
      </c>
      <c r="B113" s="12">
        <v>70.924090000000007</v>
      </c>
      <c r="C113" s="12">
        <v>93.323559000000003</v>
      </c>
      <c r="D113" s="12">
        <v>86.346509999999995</v>
      </c>
      <c r="E113" s="12">
        <v>96.457920000000001</v>
      </c>
      <c r="F113" s="12">
        <v>60.586739999999999</v>
      </c>
      <c r="G113" s="12">
        <v>93.388155999999995</v>
      </c>
      <c r="H113" s="12">
        <v>58.395740000000004</v>
      </c>
      <c r="I113" s="12">
        <v>88.19117</v>
      </c>
      <c r="J113" s="12">
        <v>74.012541514039015</v>
      </c>
      <c r="K113" s="12">
        <v>77.924008827223787</v>
      </c>
      <c r="L113" s="12">
        <v>73.430249484607003</v>
      </c>
      <c r="M113" s="12">
        <v>77.342987978049777</v>
      </c>
      <c r="N113" s="12">
        <v>58.992356862066394</v>
      </c>
      <c r="O113" s="12">
        <v>63.499605493436043</v>
      </c>
      <c r="P113" s="12">
        <v>81.227193749069755</v>
      </c>
      <c r="Q113" s="12">
        <v>86.485522464987838</v>
      </c>
      <c r="R113" s="18"/>
      <c r="S113" s="18"/>
      <c r="T113" s="18"/>
      <c r="U113" s="18"/>
    </row>
    <row r="114" spans="1:21" x14ac:dyDescent="0.15">
      <c r="A114" s="12" t="s">
        <v>153</v>
      </c>
      <c r="B114" s="12">
        <v>70.955070000000006</v>
      </c>
      <c r="C114" s="12">
        <v>93.993217999999999</v>
      </c>
      <c r="D114" s="12">
        <v>87.018739999999994</v>
      </c>
      <c r="E114" s="12">
        <v>96.233919999999998</v>
      </c>
      <c r="F114" s="12">
        <v>61.50535</v>
      </c>
      <c r="G114" s="12">
        <v>94.050244000000006</v>
      </c>
      <c r="H114" s="12">
        <v>60.418810000000001</v>
      </c>
      <c r="I114" s="12">
        <v>89.513660000000002</v>
      </c>
      <c r="J114" s="12">
        <v>76.088820478249431</v>
      </c>
      <c r="K114" s="12">
        <v>80.214927071847768</v>
      </c>
      <c r="L114" s="12">
        <v>75.253911689831085</v>
      </c>
      <c r="M114" s="12">
        <v>79.392786777488439</v>
      </c>
      <c r="N114" s="12">
        <v>63.132507553616094</v>
      </c>
      <c r="O114" s="12">
        <v>67.944446363432988</v>
      </c>
      <c r="P114" s="12">
        <v>83.503776512124944</v>
      </c>
      <c r="Q114" s="12">
        <v>89.002271058785794</v>
      </c>
      <c r="R114" s="18"/>
      <c r="S114" s="18"/>
      <c r="T114" s="18"/>
      <c r="U114" s="18"/>
    </row>
    <row r="115" spans="1:21" x14ac:dyDescent="0.15">
      <c r="A115" s="12" t="s">
        <v>154</v>
      </c>
      <c r="B115" s="12">
        <v>64.645029999999991</v>
      </c>
      <c r="C115" s="12">
        <v>92.997968999999998</v>
      </c>
      <c r="D115" s="12">
        <v>86.224429999999998</v>
      </c>
      <c r="E115" s="12">
        <v>96.17483</v>
      </c>
      <c r="F115" s="12">
        <v>57.525829999999999</v>
      </c>
      <c r="G115" s="12">
        <v>93.005904000000001</v>
      </c>
      <c r="H115" s="12">
        <v>54.646830000000001</v>
      </c>
      <c r="I115" s="12">
        <v>86.469350000000006</v>
      </c>
      <c r="J115" s="12">
        <v>72.570689796941053</v>
      </c>
      <c r="K115" s="12">
        <v>76.511780822216906</v>
      </c>
      <c r="L115" s="12">
        <v>72.003110729448593</v>
      </c>
      <c r="M115" s="12">
        <v>75.953021547607577</v>
      </c>
      <c r="N115" s="12">
        <v>55.201722469495039</v>
      </c>
      <c r="O115" s="12">
        <v>59.648490244278307</v>
      </c>
      <c r="P115" s="12">
        <v>79.203819394378826</v>
      </c>
      <c r="Q115" s="12">
        <v>84.495050324314406</v>
      </c>
      <c r="R115" s="18"/>
      <c r="S115" s="18"/>
      <c r="T115" s="18"/>
      <c r="U115" s="18"/>
    </row>
    <row r="116" spans="1:21" x14ac:dyDescent="0.15">
      <c r="A116" s="12" t="s">
        <v>155</v>
      </c>
      <c r="B116" s="12">
        <v>67.590580000000003</v>
      </c>
      <c r="C116" s="12">
        <v>93.122281999999998</v>
      </c>
      <c r="D116" s="12">
        <v>86.649749999999997</v>
      </c>
      <c r="E116" s="12">
        <v>96.394360000000006</v>
      </c>
      <c r="F116" s="12">
        <v>59.511710000000001</v>
      </c>
      <c r="G116" s="12">
        <v>94.032400999999993</v>
      </c>
      <c r="H116" s="12">
        <v>57.435510000000001</v>
      </c>
      <c r="I116" s="12">
        <v>87.807339999999996</v>
      </c>
      <c r="J116" s="12">
        <v>72.146152523619449</v>
      </c>
      <c r="K116" s="12">
        <v>75.889898904914077</v>
      </c>
      <c r="L116" s="12">
        <v>72.002261104960098</v>
      </c>
      <c r="M116" s="12">
        <v>75.749392588467629</v>
      </c>
      <c r="N116" s="12">
        <v>56.813479990420092</v>
      </c>
      <c r="O116" s="12">
        <v>61.044188748496722</v>
      </c>
      <c r="P116" s="12">
        <v>79.420304457101992</v>
      </c>
      <c r="Q116" s="12">
        <v>84.401461280410814</v>
      </c>
      <c r="R116" s="18"/>
      <c r="S116" s="18"/>
      <c r="T116" s="18"/>
      <c r="U116" s="18"/>
    </row>
    <row r="117" spans="1:21" x14ac:dyDescent="0.15">
      <c r="A117" s="12" t="s">
        <v>156</v>
      </c>
      <c r="B117" s="12">
        <v>68.102239999999995</v>
      </c>
      <c r="C117" s="12">
        <v>93.759596000000002</v>
      </c>
      <c r="D117" s="12">
        <v>86.593450000000004</v>
      </c>
      <c r="E117" s="12">
        <v>96.363010000000003</v>
      </c>
      <c r="F117" s="12">
        <v>60.056649999999998</v>
      </c>
      <c r="G117" s="12">
        <v>93.567830000000001</v>
      </c>
      <c r="H117" s="12">
        <v>56.709679999999999</v>
      </c>
      <c r="I117" s="12">
        <v>88.327309999999997</v>
      </c>
      <c r="J117" s="12">
        <v>73.383610157288715</v>
      </c>
      <c r="K117" s="12">
        <v>77.049889666980192</v>
      </c>
      <c r="L117" s="12">
        <v>73.027168748322538</v>
      </c>
      <c r="M117" s="12">
        <v>76.70183060347324</v>
      </c>
      <c r="N117" s="12">
        <v>59.398825628279553</v>
      </c>
      <c r="O117" s="12">
        <v>63.595084598376808</v>
      </c>
      <c r="P117" s="12">
        <v>82.40976190862726</v>
      </c>
      <c r="Q117" s="12">
        <v>87.319801924750365</v>
      </c>
      <c r="R117" s="18"/>
      <c r="S117" s="18"/>
      <c r="T117" s="18"/>
      <c r="U117" s="18"/>
    </row>
    <row r="118" spans="1:21" x14ac:dyDescent="0.15">
      <c r="A118" s="12" t="s">
        <v>157</v>
      </c>
      <c r="B118" s="12">
        <v>71.533950000000004</v>
      </c>
      <c r="C118" s="12">
        <v>93.454430000000002</v>
      </c>
      <c r="D118" s="12">
        <v>85.597399999999993</v>
      </c>
      <c r="E118" s="12">
        <v>96.024289999999993</v>
      </c>
      <c r="F118" s="12">
        <v>57.318379999999998</v>
      </c>
      <c r="G118" s="12">
        <v>94.267314999999996</v>
      </c>
      <c r="H118" s="12">
        <v>58.61421</v>
      </c>
      <c r="I118" s="12">
        <v>88.015320000000003</v>
      </c>
      <c r="J118" s="12">
        <v>75.287714246735774</v>
      </c>
      <c r="K118" s="12">
        <v>79.889976082138105</v>
      </c>
      <c r="L118" s="12">
        <v>74.563812545230562</v>
      </c>
      <c r="M118" s="12">
        <v>79.15345754576218</v>
      </c>
      <c r="N118" s="12">
        <v>63.288436617466019</v>
      </c>
      <c r="O118" s="12">
        <v>68.600380078342383</v>
      </c>
      <c r="P118" s="12">
        <v>83.352663733708923</v>
      </c>
      <c r="Q118" s="12">
        <v>89.423230954602701</v>
      </c>
      <c r="R118" s="18"/>
      <c r="S118" s="18"/>
      <c r="T118" s="18"/>
      <c r="U118" s="18"/>
    </row>
    <row r="119" spans="1:21" x14ac:dyDescent="0.15">
      <c r="A119" s="12" t="s">
        <v>158</v>
      </c>
      <c r="B119" s="12">
        <v>65.375730000000004</v>
      </c>
      <c r="C119" s="12">
        <v>91.874314999999996</v>
      </c>
      <c r="D119" s="12">
        <v>85.605220000000003</v>
      </c>
      <c r="E119" s="12">
        <v>95.866429999999994</v>
      </c>
      <c r="F119" s="12">
        <v>56.409959999999998</v>
      </c>
      <c r="G119" s="12">
        <v>92.765962000000002</v>
      </c>
      <c r="H119" s="12">
        <v>54.325090000000003</v>
      </c>
      <c r="I119" s="12">
        <v>86.250919999999994</v>
      </c>
      <c r="J119" s="12">
        <v>68.41360842178247</v>
      </c>
      <c r="K119" s="12">
        <v>72.708189800649876</v>
      </c>
      <c r="L119" s="12">
        <v>68.302689854430952</v>
      </c>
      <c r="M119" s="12">
        <v>72.62211490980954</v>
      </c>
      <c r="N119" s="12">
        <v>54.572620771745953</v>
      </c>
      <c r="O119" s="12">
        <v>59.5252372381455</v>
      </c>
      <c r="P119" s="12">
        <v>79.238453489642453</v>
      </c>
      <c r="Q119" s="12">
        <v>85.159206235371272</v>
      </c>
      <c r="R119" s="18"/>
      <c r="S119" s="18"/>
      <c r="T119" s="18"/>
      <c r="U119" s="18"/>
    </row>
    <row r="120" spans="1:21" x14ac:dyDescent="0.15">
      <c r="A120" s="12" t="s">
        <v>159</v>
      </c>
      <c r="B120" s="12">
        <v>70.897289999999998</v>
      </c>
      <c r="C120" s="12">
        <v>94.065185</v>
      </c>
      <c r="D120" s="12">
        <v>85.912729999999996</v>
      </c>
      <c r="E120" s="12">
        <v>96.170429999999996</v>
      </c>
      <c r="F120" s="12">
        <v>59.070120000000003</v>
      </c>
      <c r="G120" s="12">
        <v>93.997527000000005</v>
      </c>
      <c r="H120" s="12">
        <v>61.056060000000002</v>
      </c>
      <c r="I120" s="12">
        <v>88.901889999999995</v>
      </c>
      <c r="J120" s="12">
        <v>75.777203409703915</v>
      </c>
      <c r="K120" s="12">
        <v>79.860072194102344</v>
      </c>
      <c r="L120" s="12">
        <v>74.407516369232354</v>
      </c>
      <c r="M120" s="12">
        <v>78.482811084311237</v>
      </c>
      <c r="N120" s="12">
        <v>61.929131941452574</v>
      </c>
      <c r="O120" s="12">
        <v>66.660566277145378</v>
      </c>
      <c r="P120" s="12">
        <v>84.243212624343698</v>
      </c>
      <c r="Q120" s="12">
        <v>89.720863125330965</v>
      </c>
      <c r="R120" s="18"/>
      <c r="S120" s="18"/>
      <c r="T120" s="18"/>
      <c r="U120" s="18"/>
    </row>
    <row r="121" spans="1:21" x14ac:dyDescent="0.15">
      <c r="A121" s="12" t="s">
        <v>160</v>
      </c>
      <c r="B121" s="12">
        <v>62.232550000000003</v>
      </c>
      <c r="C121" s="12">
        <v>90.757458999999997</v>
      </c>
      <c r="D121" s="12">
        <v>85.703329999999994</v>
      </c>
      <c r="E121" s="12">
        <v>95.949870000000004</v>
      </c>
      <c r="F121" s="12">
        <v>55.179540000000003</v>
      </c>
      <c r="G121" s="12">
        <v>92.576618999999994</v>
      </c>
      <c r="H121" s="12">
        <v>52.328440000000001</v>
      </c>
      <c r="I121" s="12">
        <v>84.639799999999994</v>
      </c>
      <c r="J121" s="12">
        <v>71.11808098524547</v>
      </c>
      <c r="K121" s="12">
        <v>75.636962664154481</v>
      </c>
      <c r="L121" s="12">
        <v>69.863427404905437</v>
      </c>
      <c r="M121" s="12">
        <v>74.36403428648012</v>
      </c>
      <c r="N121" s="12">
        <v>49.180447483659066</v>
      </c>
      <c r="O121" s="12">
        <v>54.05124506661334</v>
      </c>
      <c r="P121" s="12">
        <v>75.048962017995507</v>
      </c>
      <c r="Q121" s="12">
        <v>81.032721434354528</v>
      </c>
      <c r="R121" s="18"/>
      <c r="S121" s="18"/>
      <c r="T121" s="18"/>
      <c r="U121" s="18"/>
    </row>
    <row r="122" spans="1:21" x14ac:dyDescent="0.15">
      <c r="A122" s="12" t="s">
        <v>161</v>
      </c>
      <c r="B122" s="12">
        <v>66.72505000000001</v>
      </c>
      <c r="C122" s="12">
        <v>93.436704000000006</v>
      </c>
      <c r="D122" s="12">
        <v>86.459410000000005</v>
      </c>
      <c r="E122" s="12">
        <v>96.183909999999997</v>
      </c>
      <c r="F122" s="12">
        <v>55.485799999999998</v>
      </c>
      <c r="G122" s="12">
        <v>92.552965</v>
      </c>
      <c r="H122" s="12">
        <v>57.953150000000001</v>
      </c>
      <c r="I122" s="12">
        <v>87.785380000000004</v>
      </c>
      <c r="J122" s="12">
        <v>72.20726050601624</v>
      </c>
      <c r="K122" s="12">
        <v>75.999564095021483</v>
      </c>
      <c r="L122" s="12">
        <v>72.277840386175768</v>
      </c>
      <c r="M122" s="12">
        <v>76.099692594494456</v>
      </c>
      <c r="N122" s="12">
        <v>54.751826124007749</v>
      </c>
      <c r="O122" s="12">
        <v>59.08750347123469</v>
      </c>
      <c r="P122" s="12">
        <v>80.271859201601458</v>
      </c>
      <c r="Q122" s="12">
        <v>85.466469072933393</v>
      </c>
      <c r="R122" s="18"/>
      <c r="S122" s="18"/>
      <c r="T122" s="18"/>
      <c r="U122" s="18"/>
    </row>
    <row r="123" spans="1:21" x14ac:dyDescent="0.15">
      <c r="A123" s="12" t="s">
        <v>162</v>
      </c>
      <c r="B123" s="12">
        <v>63.83117</v>
      </c>
      <c r="C123" s="12">
        <v>92.125227999999993</v>
      </c>
      <c r="D123" s="12">
        <v>85.056629999999998</v>
      </c>
      <c r="E123" s="12">
        <v>96.183729999999997</v>
      </c>
      <c r="F123" s="12">
        <v>54.424149999999997</v>
      </c>
      <c r="G123" s="12">
        <v>92.430912000000006</v>
      </c>
      <c r="H123" s="12">
        <v>51.093800000000002</v>
      </c>
      <c r="I123" s="12">
        <v>84.781059999999997</v>
      </c>
      <c r="J123" s="12">
        <v>72.901325071348154</v>
      </c>
      <c r="K123" s="12">
        <v>77.569481479646939</v>
      </c>
      <c r="L123" s="12">
        <v>72.771214730151641</v>
      </c>
      <c r="M123" s="12">
        <v>77.465307573004608</v>
      </c>
      <c r="N123" s="12">
        <v>54.651531413204978</v>
      </c>
      <c r="O123" s="12">
        <v>59.918598964893178</v>
      </c>
      <c r="P123" s="12">
        <v>79.16250621275131</v>
      </c>
      <c r="Q123" s="12">
        <v>85.471133700819422</v>
      </c>
      <c r="R123" s="18"/>
      <c r="S123" s="18"/>
      <c r="T123" s="18"/>
      <c r="U123" s="18"/>
    </row>
    <row r="124" spans="1:21" x14ac:dyDescent="0.15">
      <c r="A124" s="12" t="s">
        <v>163</v>
      </c>
      <c r="B124" s="12">
        <v>66.194009999999992</v>
      </c>
      <c r="C124" s="12">
        <v>93.057373999999996</v>
      </c>
      <c r="D124" s="12">
        <v>85.831440000000001</v>
      </c>
      <c r="E124" s="12">
        <v>95.88252</v>
      </c>
      <c r="F124" s="12">
        <v>55.051479999999998</v>
      </c>
      <c r="G124" s="12">
        <v>92.625349</v>
      </c>
      <c r="H124" s="12">
        <v>53.062139999999999</v>
      </c>
      <c r="I124" s="12">
        <v>85.82638</v>
      </c>
      <c r="J124" s="12">
        <v>74.138006881200354</v>
      </c>
      <c r="K124" s="12">
        <v>78.347453779320972</v>
      </c>
      <c r="L124" s="12">
        <v>73.616021890188094</v>
      </c>
      <c r="M124" s="12">
        <v>77.830946492507096</v>
      </c>
      <c r="N124" s="12">
        <v>59.985310091633067</v>
      </c>
      <c r="O124" s="12">
        <v>64.834535311901476</v>
      </c>
      <c r="P124" s="12">
        <v>82.629413238567921</v>
      </c>
      <c r="Q124" s="12">
        <v>88.287393698338846</v>
      </c>
      <c r="R124" s="18"/>
      <c r="S124" s="18"/>
      <c r="T124" s="18"/>
      <c r="U124" s="18"/>
    </row>
    <row r="125" spans="1:21" x14ac:dyDescent="0.15">
      <c r="A125" s="12" t="s">
        <v>164</v>
      </c>
      <c r="B125" s="12">
        <v>62.197629999999997</v>
      </c>
      <c r="C125" s="12">
        <v>91.199173000000002</v>
      </c>
      <c r="D125" s="12">
        <v>84.066919999999996</v>
      </c>
      <c r="E125" s="12">
        <v>95.473119999999994</v>
      </c>
      <c r="F125" s="12">
        <v>54.138829999999999</v>
      </c>
      <c r="G125" s="12">
        <v>92.038292999999996</v>
      </c>
      <c r="H125" s="12">
        <v>45.656100000000002</v>
      </c>
      <c r="I125" s="12">
        <v>82.226119999999995</v>
      </c>
      <c r="J125" s="12">
        <v>70.99947310662148</v>
      </c>
      <c r="K125" s="12">
        <v>75.090935972578293</v>
      </c>
      <c r="L125" s="12">
        <v>70.927356944809318</v>
      </c>
      <c r="M125" s="12">
        <v>75.02939626089902</v>
      </c>
      <c r="N125" s="12">
        <v>50.505574231559734</v>
      </c>
      <c r="O125" s="12">
        <v>54.908007250220322</v>
      </c>
      <c r="P125" s="12">
        <v>75.79774027397211</v>
      </c>
      <c r="Q125" s="12">
        <v>81.1667217006123</v>
      </c>
      <c r="R125" s="18"/>
      <c r="S125" s="18"/>
      <c r="T125" s="18"/>
      <c r="U125" s="18"/>
    </row>
    <row r="126" spans="1:21" x14ac:dyDescent="0.15">
      <c r="A126" s="12" t="s">
        <v>165</v>
      </c>
      <c r="B126" s="12">
        <v>62.470419999999997</v>
      </c>
      <c r="C126" s="12">
        <v>90.693801000000008</v>
      </c>
      <c r="D126" s="12">
        <v>84.410330000000002</v>
      </c>
      <c r="E126" s="12">
        <v>95.465810000000005</v>
      </c>
      <c r="F126" s="12">
        <v>52.458880000000001</v>
      </c>
      <c r="G126" s="12">
        <v>92.403668999999994</v>
      </c>
      <c r="H126" s="12">
        <v>51.598410000000001</v>
      </c>
      <c r="I126" s="12">
        <v>85.365539999999996</v>
      </c>
      <c r="J126" s="12">
        <v>70.769643308519122</v>
      </c>
      <c r="K126" s="12">
        <v>74.330257374136323</v>
      </c>
      <c r="L126" s="12">
        <v>70.261562822166255</v>
      </c>
      <c r="M126" s="12">
        <v>73.818579142310483</v>
      </c>
      <c r="N126" s="12">
        <v>49.123404671565169</v>
      </c>
      <c r="O126" s="12">
        <v>52.913455835355293</v>
      </c>
      <c r="P126" s="12">
        <v>74.014907010006993</v>
      </c>
      <c r="Q126" s="12">
        <v>78.659277847597963</v>
      </c>
      <c r="R126" s="18"/>
      <c r="S126" s="18"/>
      <c r="T126" s="18"/>
      <c r="U126" s="18"/>
    </row>
    <row r="127" spans="1:21" x14ac:dyDescent="0.15">
      <c r="A127" s="12" t="s">
        <v>166</v>
      </c>
      <c r="B127" s="12">
        <v>56.446660000000001</v>
      </c>
      <c r="C127" s="12">
        <v>88.808480000000003</v>
      </c>
      <c r="D127" s="12">
        <v>82.62379</v>
      </c>
      <c r="E127" s="12">
        <v>95.018100000000004</v>
      </c>
      <c r="F127" s="12">
        <v>51.867789999999999</v>
      </c>
      <c r="G127" s="12">
        <v>91.494251000000006</v>
      </c>
      <c r="H127" s="12">
        <v>42.497619999999998</v>
      </c>
      <c r="I127" s="12">
        <v>81.129589999999993</v>
      </c>
      <c r="J127" s="12">
        <v>67.525718948230107</v>
      </c>
      <c r="K127" s="12">
        <v>70.800127207307128</v>
      </c>
      <c r="L127" s="12">
        <v>68.375602928617809</v>
      </c>
      <c r="M127" s="12">
        <v>71.685320643937573</v>
      </c>
      <c r="N127" s="12">
        <v>41.723501632680723</v>
      </c>
      <c r="O127" s="12">
        <v>44.976388857395158</v>
      </c>
      <c r="P127" s="12">
        <v>70.760589210645719</v>
      </c>
      <c r="Q127" s="12">
        <v>74.984181789285458</v>
      </c>
      <c r="R127" s="18"/>
      <c r="S127" s="18"/>
      <c r="T127" s="18"/>
      <c r="U127" s="18"/>
    </row>
    <row r="128" spans="1:21" x14ac:dyDescent="0.15">
      <c r="A128" s="12" t="s">
        <v>167</v>
      </c>
      <c r="B128" s="12">
        <v>71.149519999999995</v>
      </c>
      <c r="C128" s="12">
        <v>94.351598999999993</v>
      </c>
      <c r="D128" s="12">
        <v>86.561850000000007</v>
      </c>
      <c r="E128" s="12">
        <v>96.401309999999995</v>
      </c>
      <c r="F128" s="12">
        <v>61.878810000000001</v>
      </c>
      <c r="G128" s="12">
        <v>94.357405999999997</v>
      </c>
      <c r="H128" s="12">
        <v>60.015999999999998</v>
      </c>
      <c r="I128" s="12">
        <v>88.3934</v>
      </c>
      <c r="J128" s="12">
        <v>78.347479754002123</v>
      </c>
      <c r="K128" s="12">
        <v>81.611435925694323</v>
      </c>
      <c r="L128" s="12">
        <v>77.774436950392371</v>
      </c>
      <c r="M128" s="12">
        <v>81.053920482547255</v>
      </c>
      <c r="N128" s="12">
        <v>61.505945875273426</v>
      </c>
      <c r="O128" s="12">
        <v>65.206836454363142</v>
      </c>
      <c r="P128" s="12">
        <v>82.955229903715008</v>
      </c>
      <c r="Q128" s="12">
        <v>87.225008840365433</v>
      </c>
      <c r="R128" s="18"/>
      <c r="S128" s="18"/>
      <c r="T128" s="18"/>
      <c r="U128" s="18"/>
    </row>
    <row r="129" spans="1:21" x14ac:dyDescent="0.15">
      <c r="A129" s="12" t="s">
        <v>118</v>
      </c>
      <c r="B129" s="12">
        <v>73.802509999999998</v>
      </c>
      <c r="C129" s="12">
        <v>94.259215999999995</v>
      </c>
      <c r="D129" s="12">
        <v>85.786659999999998</v>
      </c>
      <c r="E129" s="12">
        <v>96.116389999999996</v>
      </c>
      <c r="F129" s="12">
        <v>62.617440000000002</v>
      </c>
      <c r="G129" s="12">
        <v>94.543533999999994</v>
      </c>
      <c r="H129" s="12">
        <v>58.553550000000001</v>
      </c>
      <c r="I129" s="12">
        <v>88.165890000000005</v>
      </c>
      <c r="J129" s="12">
        <v>80.761986751744345</v>
      </c>
      <c r="K129" s="12">
        <v>84.920945858010199</v>
      </c>
      <c r="L129" s="12">
        <v>79.333761001658758</v>
      </c>
      <c r="M129" s="12">
        <v>83.488013030042879</v>
      </c>
      <c r="N129" s="12">
        <v>69.142134514402983</v>
      </c>
      <c r="O129" s="12">
        <v>74.067023176927364</v>
      </c>
      <c r="P129" s="12">
        <v>87.598553078863659</v>
      </c>
      <c r="Q129" s="12">
        <v>93.112661999442921</v>
      </c>
      <c r="R129" s="18"/>
      <c r="S129" s="18"/>
      <c r="T129" s="18"/>
      <c r="U129" s="18"/>
    </row>
    <row r="130" spans="1:21" x14ac:dyDescent="0.15">
      <c r="A130" s="12" t="s">
        <v>119</v>
      </c>
      <c r="B130" s="12">
        <v>50.115850000000002</v>
      </c>
      <c r="C130" s="12">
        <v>86.687389999999994</v>
      </c>
      <c r="D130" s="12">
        <v>87.946820000000002</v>
      </c>
      <c r="E130" s="12">
        <v>96.683629999999994</v>
      </c>
      <c r="F130" s="12">
        <v>63.019530000000003</v>
      </c>
      <c r="G130" s="12">
        <v>94.274816999999999</v>
      </c>
      <c r="H130" s="12">
        <v>55.202100000000002</v>
      </c>
      <c r="I130" s="12">
        <v>85.579859999999996</v>
      </c>
      <c r="J130" s="12">
        <v>77.994964394470202</v>
      </c>
      <c r="K130" s="12">
        <v>83.236191474501339</v>
      </c>
      <c r="L130" s="12">
        <v>76.386354209863228</v>
      </c>
      <c r="M130" s="12">
        <v>81.572714135794413</v>
      </c>
      <c r="N130" s="12">
        <v>75.87910543242667</v>
      </c>
      <c r="O130" s="12">
        <v>81.771492730899624</v>
      </c>
      <c r="P130" s="12">
        <v>89.244424763514587</v>
      </c>
      <c r="Q130" s="12">
        <v>95.689320299704789</v>
      </c>
      <c r="R130" s="18"/>
      <c r="S130" s="18"/>
      <c r="T130" s="18"/>
      <c r="U130" s="18"/>
    </row>
    <row r="131" spans="1:21" x14ac:dyDescent="0.15">
      <c r="A131" s="12" t="s">
        <v>120</v>
      </c>
      <c r="B131" s="12">
        <v>62.968820000000001</v>
      </c>
      <c r="C131" s="12">
        <v>91.329114000000004</v>
      </c>
      <c r="D131" s="12">
        <v>84.915750000000003</v>
      </c>
      <c r="E131" s="12">
        <v>95.805660000000003</v>
      </c>
      <c r="F131" s="12">
        <v>59.111660000000001</v>
      </c>
      <c r="G131" s="12">
        <v>92.761855999999995</v>
      </c>
      <c r="H131" s="12">
        <v>51.884799999999998</v>
      </c>
      <c r="I131" s="12">
        <v>84.702780000000004</v>
      </c>
      <c r="J131" s="12">
        <v>75.099175550251772</v>
      </c>
      <c r="K131" s="12">
        <v>79.421758611319547</v>
      </c>
      <c r="L131" s="12">
        <v>75.805707744114486</v>
      </c>
      <c r="M131" s="12">
        <v>80.163629680070258</v>
      </c>
      <c r="N131" s="12">
        <v>64.350370677708725</v>
      </c>
      <c r="O131" s="12">
        <v>69.163791770145451</v>
      </c>
      <c r="P131" s="12">
        <v>82.795894396194711</v>
      </c>
      <c r="Q131" s="12">
        <v>88.306834144854633</v>
      </c>
      <c r="R131" s="18"/>
      <c r="S131" s="18"/>
      <c r="T131" s="18"/>
      <c r="U131" s="18"/>
    </row>
    <row r="132" spans="1:21" x14ac:dyDescent="0.15">
      <c r="A132" s="12" t="s">
        <v>121</v>
      </c>
      <c r="B132" s="12">
        <v>72.526960000000003</v>
      </c>
      <c r="C132" s="12">
        <v>94.980196000000007</v>
      </c>
      <c r="D132" s="12">
        <v>85.839160000000007</v>
      </c>
      <c r="E132" s="12">
        <v>96.292739999999995</v>
      </c>
      <c r="F132" s="12">
        <v>62.856250000000003</v>
      </c>
      <c r="G132" s="12">
        <v>93.934662000000003</v>
      </c>
      <c r="H132" s="12">
        <v>62.345840000000003</v>
      </c>
      <c r="I132" s="12">
        <v>88.974559999999997</v>
      </c>
      <c r="J132" s="12">
        <v>78.553489014384354</v>
      </c>
      <c r="K132" s="12">
        <v>82.840048982010956</v>
      </c>
      <c r="L132" s="12">
        <v>77.536446486144328</v>
      </c>
      <c r="M132" s="12">
        <v>81.836510068487073</v>
      </c>
      <c r="N132" s="12">
        <v>64.494201729680753</v>
      </c>
      <c r="O132" s="12">
        <v>69.511003158556022</v>
      </c>
      <c r="P132" s="12">
        <v>84.835281290292272</v>
      </c>
      <c r="Q132" s="12">
        <v>90.541497903567688</v>
      </c>
      <c r="R132" s="18"/>
      <c r="S132" s="18"/>
      <c r="T132" s="18"/>
      <c r="U132" s="18"/>
    </row>
    <row r="133" spans="1:21" x14ac:dyDescent="0.15">
      <c r="A133" s="12" t="s">
        <v>122</v>
      </c>
      <c r="B133" s="12">
        <v>73.291719999999998</v>
      </c>
      <c r="C133" s="12">
        <v>94.742741999999993</v>
      </c>
      <c r="D133" s="12">
        <v>87.287469999999999</v>
      </c>
      <c r="E133" s="12">
        <v>96.465580000000003</v>
      </c>
      <c r="F133" s="12">
        <v>60.801110000000001</v>
      </c>
      <c r="G133" s="12">
        <v>95.092862999999994</v>
      </c>
      <c r="H133" s="12">
        <v>62.503520000000002</v>
      </c>
      <c r="I133" s="12">
        <v>90.438649999999996</v>
      </c>
      <c r="J133" s="12">
        <v>77.740407564152221</v>
      </c>
      <c r="K133" s="12">
        <v>82.249360283134124</v>
      </c>
      <c r="L133" s="12">
        <v>78.196681475726933</v>
      </c>
      <c r="M133" s="12">
        <v>82.765367918457017</v>
      </c>
      <c r="N133" s="12">
        <v>60.102393266325215</v>
      </c>
      <c r="O133" s="12">
        <v>65.258243899503611</v>
      </c>
      <c r="P133" s="12">
        <v>82.641215821916134</v>
      </c>
      <c r="Q133" s="12">
        <v>88.641507981374644</v>
      </c>
      <c r="R133" s="18"/>
      <c r="S133" s="18"/>
      <c r="T133" s="18"/>
      <c r="U133" s="18"/>
    </row>
    <row r="134" spans="1:21" x14ac:dyDescent="0.15">
      <c r="A134" s="12" t="s">
        <v>123</v>
      </c>
      <c r="B134" s="12">
        <v>69.568349999999995</v>
      </c>
      <c r="C134" s="12">
        <v>93.828667999999993</v>
      </c>
      <c r="D134" s="12">
        <v>87.359279999999998</v>
      </c>
      <c r="E134" s="12">
        <v>96.297089999999997</v>
      </c>
      <c r="F134" s="12">
        <v>59.290439999999997</v>
      </c>
      <c r="G134" s="12">
        <v>93.674876999999995</v>
      </c>
      <c r="H134" s="12">
        <v>58.212589999999999</v>
      </c>
      <c r="I134" s="12">
        <v>88.651859999999999</v>
      </c>
      <c r="J134" s="12">
        <v>76.622157867215137</v>
      </c>
      <c r="K134" s="12">
        <v>80.658687627862335</v>
      </c>
      <c r="L134" s="12">
        <v>76.814244222659639</v>
      </c>
      <c r="M134" s="12">
        <v>80.882442988285192</v>
      </c>
      <c r="N134" s="12">
        <v>63.121832492101163</v>
      </c>
      <c r="O134" s="12">
        <v>67.650978684984793</v>
      </c>
      <c r="P134" s="12">
        <v>83.216763368648515</v>
      </c>
      <c r="Q134" s="12">
        <v>88.41789543069757</v>
      </c>
      <c r="R134" s="18"/>
      <c r="S134" s="18"/>
      <c r="T134" s="18"/>
      <c r="U134" s="18"/>
    </row>
    <row r="135" spans="1:21" x14ac:dyDescent="0.15">
      <c r="A135" s="12" t="s">
        <v>124</v>
      </c>
      <c r="B135" s="12">
        <v>66.662469999999999</v>
      </c>
      <c r="C135" s="12">
        <v>93.096131</v>
      </c>
      <c r="D135" s="12">
        <v>86.389529999999993</v>
      </c>
      <c r="E135" s="12">
        <v>96.266300000000001</v>
      </c>
      <c r="F135" s="12">
        <v>57.348939999999999</v>
      </c>
      <c r="G135" s="12">
        <v>92.789739999999995</v>
      </c>
      <c r="H135" s="12">
        <v>57.829549999999998</v>
      </c>
      <c r="I135" s="12">
        <v>88.051280000000006</v>
      </c>
      <c r="J135" s="12">
        <v>74.402209764425621</v>
      </c>
      <c r="K135" s="12">
        <v>78.188537027206934</v>
      </c>
      <c r="L135" s="12">
        <v>74.299952105817653</v>
      </c>
      <c r="M135" s="12">
        <v>78.114251426897994</v>
      </c>
      <c r="N135" s="12">
        <v>58.858592392033813</v>
      </c>
      <c r="O135" s="12">
        <v>63.243366778477515</v>
      </c>
      <c r="P135" s="12">
        <v>80.922006260110919</v>
      </c>
      <c r="Q135" s="12">
        <v>86.030266074729283</v>
      </c>
      <c r="R135" s="18"/>
      <c r="S135" s="18"/>
      <c r="T135" s="18"/>
      <c r="U135" s="18"/>
    </row>
    <row r="136" spans="1:21" x14ac:dyDescent="0.15">
      <c r="A136" s="12" t="s">
        <v>125</v>
      </c>
      <c r="B136" s="12">
        <v>72.514209999999991</v>
      </c>
      <c r="C136" s="12">
        <v>94.399586999999997</v>
      </c>
      <c r="D136" s="12">
        <v>86.969089999999994</v>
      </c>
      <c r="E136" s="12">
        <v>96.4024</v>
      </c>
      <c r="F136" s="12">
        <v>62.430610000000001</v>
      </c>
      <c r="G136" s="12">
        <v>93.993077</v>
      </c>
      <c r="H136" s="12">
        <v>62.769210000000001</v>
      </c>
      <c r="I136" s="12">
        <v>89.691760000000002</v>
      </c>
      <c r="J136" s="12">
        <v>76.323367961447445</v>
      </c>
      <c r="K136" s="12">
        <v>80.560088394701964</v>
      </c>
      <c r="L136" s="12">
        <v>75.966350303912023</v>
      </c>
      <c r="M136" s="12">
        <v>80.233486823461192</v>
      </c>
      <c r="N136" s="12">
        <v>61.288934604235102</v>
      </c>
      <c r="O136" s="12">
        <v>66.211624735674718</v>
      </c>
      <c r="P136" s="12">
        <v>83.798133310455768</v>
      </c>
      <c r="Q136" s="12">
        <v>89.499055838841514</v>
      </c>
      <c r="R136" s="18"/>
      <c r="S136" s="18"/>
      <c r="T136" s="18"/>
      <c r="U136" s="18"/>
    </row>
    <row r="137" spans="1:21" x14ac:dyDescent="0.15">
      <c r="A137" s="12" t="s">
        <v>126</v>
      </c>
      <c r="B137" s="12">
        <v>75.21011</v>
      </c>
      <c r="C137" s="12">
        <v>94.729597999999996</v>
      </c>
      <c r="D137" s="12">
        <v>87.131919999999994</v>
      </c>
      <c r="E137" s="12">
        <v>96.22569</v>
      </c>
      <c r="F137" s="12">
        <v>63.06297</v>
      </c>
      <c r="G137" s="12">
        <v>94.141253000000006</v>
      </c>
      <c r="H137" s="12">
        <v>61.882040000000003</v>
      </c>
      <c r="I137" s="12">
        <v>89.633629999999997</v>
      </c>
      <c r="J137" s="12">
        <v>79.941318754514441</v>
      </c>
      <c r="K137" s="12">
        <v>83.338377764702997</v>
      </c>
      <c r="L137" s="12">
        <v>79.673021454521873</v>
      </c>
      <c r="M137" s="12">
        <v>83.074582192401365</v>
      </c>
      <c r="N137" s="12">
        <v>67.093933942565769</v>
      </c>
      <c r="O137" s="12">
        <v>71.142083988416687</v>
      </c>
      <c r="P137" s="12">
        <v>86.322285510129134</v>
      </c>
      <c r="Q137" s="12">
        <v>90.879808693673681</v>
      </c>
      <c r="R137" s="18"/>
      <c r="S137" s="18"/>
      <c r="T137" s="18"/>
      <c r="U137" s="18"/>
    </row>
    <row r="138" spans="1:21" x14ac:dyDescent="0.15">
      <c r="A138" s="12" t="s">
        <v>31</v>
      </c>
      <c r="B138" s="12">
        <v>68.182189999999991</v>
      </c>
      <c r="C138" s="12">
        <v>92.490369999999999</v>
      </c>
      <c r="D138" s="12">
        <v>85.485659999999996</v>
      </c>
      <c r="E138" s="12">
        <v>96.233750000000001</v>
      </c>
      <c r="F138" s="12">
        <v>53.280099999999997</v>
      </c>
      <c r="G138" s="12">
        <v>91.466528999999994</v>
      </c>
      <c r="H138" s="12">
        <v>50.159910000000004</v>
      </c>
      <c r="I138" s="12">
        <v>85.148989999999998</v>
      </c>
      <c r="J138" s="12">
        <v>75.180834936544201</v>
      </c>
      <c r="K138" s="12">
        <v>79.130930921880093</v>
      </c>
      <c r="L138" s="12">
        <v>74.807819923836178</v>
      </c>
      <c r="M138" s="12">
        <v>78.782837925468442</v>
      </c>
      <c r="N138" s="12">
        <v>55.273366670416266</v>
      </c>
      <c r="O138" s="12">
        <v>59.323400774746901</v>
      </c>
      <c r="P138" s="12">
        <v>80.591158087423935</v>
      </c>
      <c r="Q138" s="12">
        <v>85.463518614652287</v>
      </c>
      <c r="R138" s="18"/>
      <c r="S138" s="18"/>
      <c r="T138" s="18"/>
      <c r="U138" s="18"/>
    </row>
    <row r="139" spans="1:21" x14ac:dyDescent="0.15">
      <c r="A139" s="12" t="s">
        <v>32</v>
      </c>
      <c r="B139" s="12">
        <v>65.886310000000009</v>
      </c>
      <c r="C139" s="12">
        <v>93.180032999999995</v>
      </c>
      <c r="D139" s="12">
        <v>86.244799999999998</v>
      </c>
      <c r="E139" s="12">
        <v>96.104140000000001</v>
      </c>
      <c r="F139" s="12">
        <v>53.826070000000001</v>
      </c>
      <c r="G139" s="12">
        <v>92.324736000000001</v>
      </c>
      <c r="H139" s="12">
        <v>51.502249999999997</v>
      </c>
      <c r="I139" s="12">
        <v>86.529240000000001</v>
      </c>
      <c r="J139" s="12">
        <v>77.86899288393812</v>
      </c>
      <c r="K139" s="12">
        <v>82.201883092857614</v>
      </c>
      <c r="L139" s="12">
        <v>77.510438398503439</v>
      </c>
      <c r="M139" s="12">
        <v>81.873762483246153</v>
      </c>
      <c r="N139" s="12">
        <v>54.518870935160948</v>
      </c>
      <c r="O139" s="12">
        <v>59.320316462792675</v>
      </c>
      <c r="P139" s="12">
        <v>79.004183765315261</v>
      </c>
      <c r="Q139" s="12">
        <v>84.738990804127411</v>
      </c>
      <c r="R139" s="18"/>
      <c r="S139" s="18"/>
      <c r="T139" s="18"/>
      <c r="U139" s="18"/>
    </row>
    <row r="140" spans="1:21" x14ac:dyDescent="0.15">
      <c r="A140" s="12" t="s">
        <v>33</v>
      </c>
      <c r="B140" s="12">
        <v>76.201490000000007</v>
      </c>
      <c r="C140" s="12">
        <v>95.315866</v>
      </c>
      <c r="D140" s="12">
        <v>87.928790000000006</v>
      </c>
      <c r="E140" s="12">
        <v>96.620699999999999</v>
      </c>
      <c r="F140" s="12">
        <v>62.007370000000002</v>
      </c>
      <c r="G140" s="12">
        <v>94.111311000000001</v>
      </c>
      <c r="H140" s="12">
        <v>63.742649999999998</v>
      </c>
      <c r="I140" s="12">
        <v>90.075000000000003</v>
      </c>
      <c r="J140" s="12">
        <v>82.25495254473455</v>
      </c>
      <c r="K140" s="12">
        <v>87.178807246245583</v>
      </c>
      <c r="L140" s="12">
        <v>80.860390670035926</v>
      </c>
      <c r="M140" s="12">
        <v>85.818163034680097</v>
      </c>
      <c r="N140" s="12">
        <v>68.123317773148131</v>
      </c>
      <c r="O140" s="12">
        <v>73.972876665009281</v>
      </c>
      <c r="P140" s="12">
        <v>88.323347714709229</v>
      </c>
      <c r="Q140" s="12">
        <v>94.921159161630456</v>
      </c>
      <c r="R140" s="18"/>
      <c r="S140" s="18"/>
      <c r="T140" s="18"/>
      <c r="U140" s="18"/>
    </row>
    <row r="141" spans="1:21" x14ac:dyDescent="0.15">
      <c r="A141" s="12" t="s">
        <v>34</v>
      </c>
      <c r="B141" s="12">
        <v>74.430139999999994</v>
      </c>
      <c r="C141" s="12">
        <v>94.499545999999995</v>
      </c>
      <c r="D141" s="12">
        <v>87.547569999999993</v>
      </c>
      <c r="E141" s="12">
        <v>96.483019999999996</v>
      </c>
      <c r="F141" s="12">
        <v>55.540950000000002</v>
      </c>
      <c r="G141" s="12">
        <v>92.524494000000004</v>
      </c>
      <c r="H141" s="12">
        <v>57.264479999999999</v>
      </c>
      <c r="I141" s="12">
        <v>87.453959999999995</v>
      </c>
      <c r="J141" s="12">
        <v>77.740670620145451</v>
      </c>
      <c r="K141" s="12">
        <v>82.707406649701014</v>
      </c>
      <c r="L141" s="12">
        <v>76.765785980720409</v>
      </c>
      <c r="M141" s="12">
        <v>81.759794112229272</v>
      </c>
      <c r="N141" s="12">
        <v>65.493564182419064</v>
      </c>
      <c r="O141" s="12">
        <v>71.423271120092153</v>
      </c>
      <c r="P141" s="12">
        <v>85.608723418282054</v>
      </c>
      <c r="Q141" s="12">
        <v>92.358701264235648</v>
      </c>
      <c r="R141" s="18"/>
      <c r="S141" s="18"/>
      <c r="T141" s="18"/>
      <c r="U141" s="18"/>
    </row>
    <row r="142" spans="1:21" x14ac:dyDescent="0.15">
      <c r="A142" s="12" t="s">
        <v>35</v>
      </c>
      <c r="B142" s="12">
        <v>68.891860000000008</v>
      </c>
      <c r="C142" s="12">
        <v>93.396406999999996</v>
      </c>
      <c r="D142" s="12">
        <v>87.476200000000006</v>
      </c>
      <c r="E142" s="12">
        <v>96.578990000000005</v>
      </c>
      <c r="F142" s="12">
        <v>60.123190000000001</v>
      </c>
      <c r="G142" s="12">
        <v>92.925794999999994</v>
      </c>
      <c r="H142" s="12">
        <v>61.672899999999998</v>
      </c>
      <c r="I142" s="12">
        <v>89.658500000000004</v>
      </c>
      <c r="J142" s="12">
        <v>70.58518635328673</v>
      </c>
      <c r="K142" s="12">
        <v>74.364887592042351</v>
      </c>
      <c r="L142" s="12">
        <v>70.815987119073242</v>
      </c>
      <c r="M142" s="12">
        <v>74.629357302698395</v>
      </c>
      <c r="N142" s="12">
        <v>45.697849944001909</v>
      </c>
      <c r="O142" s="12">
        <v>49.707062734898656</v>
      </c>
      <c r="P142" s="12">
        <v>72.171485280929033</v>
      </c>
      <c r="Q142" s="12">
        <v>77.142124049245567</v>
      </c>
      <c r="R142" s="18"/>
      <c r="S142" s="18"/>
      <c r="T142" s="18"/>
      <c r="U142" s="18"/>
    </row>
    <row r="143" spans="1:21" x14ac:dyDescent="0.15">
      <c r="A143" s="12" t="s">
        <v>36</v>
      </c>
      <c r="B143" s="12">
        <v>73.61797</v>
      </c>
      <c r="C143" s="12">
        <v>94.708852000000007</v>
      </c>
      <c r="D143" s="12">
        <v>87.37621</v>
      </c>
      <c r="E143" s="12">
        <v>96.604169999999996</v>
      </c>
      <c r="F143" s="12">
        <v>59.337609999999998</v>
      </c>
      <c r="G143" s="12">
        <v>93.512776000000002</v>
      </c>
      <c r="H143" s="12">
        <v>59.159239999999997</v>
      </c>
      <c r="I143" s="12">
        <v>89.599609999999998</v>
      </c>
      <c r="J143" s="12">
        <v>81.986196269451128</v>
      </c>
      <c r="K143" s="12">
        <v>86.306668165878904</v>
      </c>
      <c r="L143" s="12">
        <v>80.611978532170298</v>
      </c>
      <c r="M143" s="12">
        <v>84.94648895926872</v>
      </c>
      <c r="N143" s="12">
        <v>63.741586102854612</v>
      </c>
      <c r="O143" s="12">
        <v>68.758759700636645</v>
      </c>
      <c r="P143" s="12">
        <v>85.616840002346379</v>
      </c>
      <c r="Q143" s="12">
        <v>91.384648521601022</v>
      </c>
      <c r="R143" s="18"/>
      <c r="S143" s="18"/>
      <c r="T143" s="18"/>
      <c r="U143" s="18"/>
    </row>
    <row r="144" spans="1:21" x14ac:dyDescent="0.15">
      <c r="A144" s="12" t="s">
        <v>37</v>
      </c>
      <c r="B144" s="12">
        <v>65.63852</v>
      </c>
      <c r="C144" s="12">
        <v>92.197576999999995</v>
      </c>
      <c r="D144" s="12">
        <v>86.165729999999996</v>
      </c>
      <c r="E144" s="12">
        <v>96.2042</v>
      </c>
      <c r="F144" s="12">
        <v>53.694980000000001</v>
      </c>
      <c r="G144" s="12">
        <v>92.494831000000005</v>
      </c>
      <c r="H144" s="12">
        <v>50.942740000000001</v>
      </c>
      <c r="I144" s="12">
        <v>85.044300000000007</v>
      </c>
      <c r="J144" s="12">
        <v>74.362507548989939</v>
      </c>
      <c r="K144" s="12">
        <v>78.64445465511416</v>
      </c>
      <c r="L144" s="12">
        <v>74.685846801628472</v>
      </c>
      <c r="M144" s="12">
        <v>79.0030493344006</v>
      </c>
      <c r="N144" s="12">
        <v>57.161526887966097</v>
      </c>
      <c r="O144" s="12">
        <v>61.914098437149704</v>
      </c>
      <c r="P144" s="12">
        <v>80.838332015823497</v>
      </c>
      <c r="Q144" s="12">
        <v>86.465492999193287</v>
      </c>
      <c r="R144" s="18"/>
      <c r="S144" s="18"/>
      <c r="T144" s="18"/>
      <c r="U144" s="18"/>
    </row>
    <row r="145" spans="1:21" x14ac:dyDescent="0.15">
      <c r="A145" s="12" t="s">
        <v>38</v>
      </c>
      <c r="B145" s="12">
        <v>70.859920000000002</v>
      </c>
      <c r="C145" s="12">
        <v>94.462140000000005</v>
      </c>
      <c r="D145" s="12">
        <v>86.513779999999997</v>
      </c>
      <c r="E145" s="12">
        <v>96.229910000000004</v>
      </c>
      <c r="F145" s="12">
        <v>61.278060000000004</v>
      </c>
      <c r="G145" s="12">
        <v>93.884183000000007</v>
      </c>
      <c r="H145" s="12">
        <v>58.970790000000001</v>
      </c>
      <c r="I145" s="12">
        <v>87.260559999999998</v>
      </c>
      <c r="J145" s="12">
        <v>80.800996152379724</v>
      </c>
      <c r="K145" s="12">
        <v>84.982924859489898</v>
      </c>
      <c r="L145" s="12">
        <v>78.951603944276499</v>
      </c>
      <c r="M145" s="12">
        <v>83.107666242670646</v>
      </c>
      <c r="N145" s="12">
        <v>65.438210367598543</v>
      </c>
      <c r="O145" s="12">
        <v>70.228005413476851</v>
      </c>
      <c r="P145" s="12">
        <v>84.446199040159513</v>
      </c>
      <c r="Q145" s="12">
        <v>89.852831336522598</v>
      </c>
      <c r="R145" s="18"/>
      <c r="S145" s="18"/>
      <c r="T145" s="18"/>
      <c r="U145" s="18"/>
    </row>
    <row r="146" spans="1:21" x14ac:dyDescent="0.15">
      <c r="A146" s="12" t="s">
        <v>39</v>
      </c>
      <c r="B146" s="12">
        <v>65.068170000000009</v>
      </c>
      <c r="C146" s="12">
        <v>92.514922999999996</v>
      </c>
      <c r="D146" s="12">
        <v>85.390469999999993</v>
      </c>
      <c r="E146" s="12">
        <v>96.039760000000001</v>
      </c>
      <c r="F146" s="12">
        <v>57.69164</v>
      </c>
      <c r="G146" s="12">
        <v>93.118246999999997</v>
      </c>
      <c r="H146" s="12">
        <v>52.955199999999998</v>
      </c>
      <c r="I146" s="12">
        <v>86.236890000000002</v>
      </c>
      <c r="J146" s="12">
        <v>77.06574925431697</v>
      </c>
      <c r="K146" s="12">
        <v>80.79029841748347</v>
      </c>
      <c r="L146" s="12">
        <v>76.363573198081298</v>
      </c>
      <c r="M146" s="12">
        <v>80.094138594843784</v>
      </c>
      <c r="N146" s="12">
        <v>58.646711107068718</v>
      </c>
      <c r="O146" s="12">
        <v>62.816599881778224</v>
      </c>
      <c r="P146" s="12">
        <v>82.168177778843514</v>
      </c>
      <c r="Q146" s="12">
        <v>87.077023900733664</v>
      </c>
      <c r="R146" s="18"/>
      <c r="S146" s="18"/>
      <c r="T146" s="18"/>
      <c r="U146" s="18"/>
    </row>
    <row r="147" spans="1:21" x14ac:dyDescent="0.15">
      <c r="A147" s="12" t="s">
        <v>40</v>
      </c>
      <c r="B147" s="12">
        <v>70.525559999999999</v>
      </c>
      <c r="C147" s="12">
        <v>94.003175999999996</v>
      </c>
      <c r="D147" s="12">
        <v>87.316999999999993</v>
      </c>
      <c r="E147" s="12">
        <v>96.446079999999995</v>
      </c>
      <c r="F147" s="12">
        <v>58.521799999999999</v>
      </c>
      <c r="G147" s="12">
        <v>92.728093000000001</v>
      </c>
      <c r="H147" s="12">
        <v>59.467849999999999</v>
      </c>
      <c r="I147" s="12">
        <v>89.844120000000004</v>
      </c>
      <c r="J147" s="12">
        <v>76.0251600802806</v>
      </c>
      <c r="K147" s="12">
        <v>79.655551974006372</v>
      </c>
      <c r="L147" s="12">
        <v>74.838754514410098</v>
      </c>
      <c r="M147" s="12">
        <v>78.48989827042881</v>
      </c>
      <c r="N147" s="12">
        <v>56.985547386410232</v>
      </c>
      <c r="O147" s="12">
        <v>61.114885843644842</v>
      </c>
      <c r="P147" s="12">
        <v>79.504780811075733</v>
      </c>
      <c r="Q147" s="12">
        <v>84.338466145659027</v>
      </c>
      <c r="R147" s="18"/>
      <c r="S147" s="18"/>
      <c r="T147" s="18"/>
      <c r="U147" s="18"/>
    </row>
    <row r="148" spans="1:21" x14ac:dyDescent="0.15">
      <c r="A148" s="12" t="s">
        <v>41</v>
      </c>
      <c r="B148" s="12">
        <v>67.222239999999999</v>
      </c>
      <c r="C148" s="12">
        <v>92.900520999999998</v>
      </c>
      <c r="D148" s="12">
        <v>86.697460000000007</v>
      </c>
      <c r="E148" s="12">
        <v>96.37415</v>
      </c>
      <c r="F148" s="12">
        <v>59.299709999999997</v>
      </c>
      <c r="G148" s="12">
        <v>93.364390999999998</v>
      </c>
      <c r="H148" s="12">
        <v>56.334719999999997</v>
      </c>
      <c r="I148" s="12">
        <v>86.539479999999998</v>
      </c>
      <c r="J148" s="12">
        <v>79.336559150025067</v>
      </c>
      <c r="K148" s="12">
        <v>83.625506082516324</v>
      </c>
      <c r="L148" s="12">
        <v>77.672888476706362</v>
      </c>
      <c r="M148" s="12">
        <v>81.93668050888742</v>
      </c>
      <c r="N148" s="12">
        <v>57.301907757416217</v>
      </c>
      <c r="O148" s="12">
        <v>62.009478737099499</v>
      </c>
      <c r="P148" s="12">
        <v>81.027458279651285</v>
      </c>
      <c r="Q148" s="12">
        <v>86.587163948268284</v>
      </c>
      <c r="R148" s="18"/>
      <c r="S148" s="18"/>
      <c r="T148" s="18"/>
      <c r="U148" s="18"/>
    </row>
    <row r="149" spans="1:21" x14ac:dyDescent="0.15">
      <c r="A149" s="12" t="s">
        <v>42</v>
      </c>
      <c r="B149" s="12">
        <v>69.7624</v>
      </c>
      <c r="C149" s="12">
        <v>93.388053999999997</v>
      </c>
      <c r="D149" s="12">
        <v>86.378060000000005</v>
      </c>
      <c r="E149" s="12">
        <v>96.48621</v>
      </c>
      <c r="F149" s="12">
        <v>60.748469999999998</v>
      </c>
      <c r="G149" s="12">
        <v>93.746476000000001</v>
      </c>
      <c r="H149" s="12">
        <v>56.36159</v>
      </c>
      <c r="I149" s="12">
        <v>88.129080000000002</v>
      </c>
      <c r="J149" s="12">
        <v>80.145800439969605</v>
      </c>
      <c r="K149" s="12">
        <v>84.880991310266225</v>
      </c>
      <c r="L149" s="12">
        <v>79.197072824185923</v>
      </c>
      <c r="M149" s="12">
        <v>83.944606917708938</v>
      </c>
      <c r="N149" s="12">
        <v>63.90314289822112</v>
      </c>
      <c r="O149" s="12">
        <v>69.344844393089346</v>
      </c>
      <c r="P149" s="12">
        <v>84.777779001127968</v>
      </c>
      <c r="Q149" s="12">
        <v>90.99847579995523</v>
      </c>
      <c r="R149" s="18"/>
      <c r="S149" s="18"/>
      <c r="T149" s="18"/>
      <c r="U149" s="18"/>
    </row>
    <row r="150" spans="1:21" x14ac:dyDescent="0.15">
      <c r="A150" s="12" t="s">
        <v>43</v>
      </c>
      <c r="B150" s="12">
        <v>68.230739999999997</v>
      </c>
      <c r="C150" s="12">
        <v>93.055929000000006</v>
      </c>
      <c r="D150" s="12">
        <v>86.486599999999996</v>
      </c>
      <c r="E150" s="12">
        <v>96.00224</v>
      </c>
      <c r="F150" s="12">
        <v>58.054110000000001</v>
      </c>
      <c r="G150" s="12">
        <v>93.583866</v>
      </c>
      <c r="H150" s="12">
        <v>54.646140000000003</v>
      </c>
      <c r="I150" s="12">
        <v>86.596090000000004</v>
      </c>
      <c r="J150" s="12">
        <v>78.996301471820928</v>
      </c>
      <c r="K150" s="12">
        <v>83.024145473593109</v>
      </c>
      <c r="L150" s="12">
        <v>77.320980630246723</v>
      </c>
      <c r="M150" s="12">
        <v>81.333166890186916</v>
      </c>
      <c r="N150" s="12">
        <v>61.638131068060446</v>
      </c>
      <c r="O150" s="12">
        <v>66.131231229370087</v>
      </c>
      <c r="P150" s="12">
        <v>83.180372749495163</v>
      </c>
      <c r="Q150" s="12">
        <v>88.369513345782963</v>
      </c>
      <c r="R150" s="18"/>
      <c r="S150" s="18"/>
      <c r="T150" s="18"/>
      <c r="U150" s="18"/>
    </row>
    <row r="151" spans="1:21" x14ac:dyDescent="0.15">
      <c r="A151" s="12" t="s">
        <v>44</v>
      </c>
      <c r="B151" s="12">
        <v>73.125959999999992</v>
      </c>
      <c r="C151" s="12">
        <v>94.437768000000005</v>
      </c>
      <c r="D151" s="12">
        <v>86.97784</v>
      </c>
      <c r="E151" s="12">
        <v>96.244479999999996</v>
      </c>
      <c r="F151" s="12">
        <v>64.11121</v>
      </c>
      <c r="G151" s="12">
        <v>94.712107000000003</v>
      </c>
      <c r="H151" s="12">
        <v>62.224809999999998</v>
      </c>
      <c r="I151" s="12">
        <v>89.535510000000002</v>
      </c>
      <c r="J151" s="12">
        <v>80.779727920308687</v>
      </c>
      <c r="K151" s="12">
        <v>85.210818609204324</v>
      </c>
      <c r="L151" s="12">
        <v>78.88139618863444</v>
      </c>
      <c r="M151" s="12">
        <v>83.291641355700833</v>
      </c>
      <c r="N151" s="12">
        <v>63.464041007015481</v>
      </c>
      <c r="O151" s="12">
        <v>68.470841457255801</v>
      </c>
      <c r="P151" s="12">
        <v>84.581982905976588</v>
      </c>
      <c r="Q151" s="12">
        <v>90.318683728473758</v>
      </c>
      <c r="R151" s="18"/>
      <c r="S151" s="18"/>
      <c r="T151" s="18"/>
      <c r="U151" s="18"/>
    </row>
    <row r="152" spans="1:21" x14ac:dyDescent="0.15">
      <c r="A152" s="12" t="s">
        <v>45</v>
      </c>
      <c r="B152" s="12">
        <v>71.469700000000003</v>
      </c>
      <c r="C152" s="12">
        <v>93.487825999999998</v>
      </c>
      <c r="D152" s="12">
        <v>86.256829999999994</v>
      </c>
      <c r="E152" s="12">
        <v>96.271839999999997</v>
      </c>
      <c r="F152" s="12">
        <v>59.893149999999999</v>
      </c>
      <c r="G152" s="12">
        <v>94.018401999999995</v>
      </c>
      <c r="H152" s="12">
        <v>58.136920000000003</v>
      </c>
      <c r="I152" s="12">
        <v>87.674260000000004</v>
      </c>
      <c r="J152" s="12">
        <v>80.437790986708166</v>
      </c>
      <c r="K152" s="12">
        <v>84.324256295128379</v>
      </c>
      <c r="L152" s="12">
        <v>78.639698062569039</v>
      </c>
      <c r="M152" s="12">
        <v>82.509111154090846</v>
      </c>
      <c r="N152" s="12">
        <v>61.117324051109613</v>
      </c>
      <c r="O152" s="12">
        <v>65.460704434822247</v>
      </c>
      <c r="P152" s="12">
        <v>83.167739505984215</v>
      </c>
      <c r="Q152" s="12">
        <v>88.197507371394195</v>
      </c>
      <c r="R152" s="18"/>
      <c r="S152" s="18"/>
      <c r="T152" s="18"/>
      <c r="U152" s="18"/>
    </row>
    <row r="153" spans="1:21" x14ac:dyDescent="0.15">
      <c r="A153" s="12" t="s">
        <v>46</v>
      </c>
      <c r="B153" s="12">
        <v>69.081220000000002</v>
      </c>
      <c r="C153" s="12">
        <v>93.913159000000007</v>
      </c>
      <c r="D153" s="12">
        <v>87.521590000000003</v>
      </c>
      <c r="E153" s="12">
        <v>96.631200000000007</v>
      </c>
      <c r="F153" s="12">
        <v>56.261560000000003</v>
      </c>
      <c r="G153" s="12">
        <v>93.255628000000002</v>
      </c>
      <c r="H153" s="12">
        <v>62.376669999999997</v>
      </c>
      <c r="I153" s="12">
        <v>89.273650000000004</v>
      </c>
      <c r="J153" s="12">
        <v>71.423491017412005</v>
      </c>
      <c r="K153" s="12">
        <v>76.065957458414175</v>
      </c>
      <c r="L153" s="12">
        <v>71.795724894169581</v>
      </c>
      <c r="M153" s="12">
        <v>76.501546671770086</v>
      </c>
      <c r="N153" s="12">
        <v>54.231908716252995</v>
      </c>
      <c r="O153" s="12">
        <v>59.548540240244805</v>
      </c>
      <c r="P153" s="12">
        <v>78.164648311020557</v>
      </c>
      <c r="Q153" s="12">
        <v>84.495878642479113</v>
      </c>
      <c r="R153" s="18"/>
      <c r="S153" s="18"/>
      <c r="T153" s="18"/>
      <c r="U153" s="18"/>
    </row>
    <row r="154" spans="1:21" x14ac:dyDescent="0.15">
      <c r="A154" s="12" t="s">
        <v>47</v>
      </c>
      <c r="B154" s="12">
        <v>66.523220000000009</v>
      </c>
      <c r="C154" s="12">
        <v>92.938738000000001</v>
      </c>
      <c r="D154" s="12">
        <v>86.231740000000002</v>
      </c>
      <c r="E154" s="12">
        <v>96.37424</v>
      </c>
      <c r="F154" s="12">
        <v>57.327159999999999</v>
      </c>
      <c r="G154" s="12">
        <v>93.014083999999997</v>
      </c>
      <c r="H154" s="12">
        <v>55.294899999999998</v>
      </c>
      <c r="I154" s="12">
        <v>86.990390000000005</v>
      </c>
      <c r="J154" s="12">
        <v>74.880438806232448</v>
      </c>
      <c r="K154" s="12">
        <v>79.675074656197282</v>
      </c>
      <c r="L154" s="12">
        <v>73.718818592957433</v>
      </c>
      <c r="M154" s="12">
        <v>78.515885420199567</v>
      </c>
      <c r="N154" s="12">
        <v>56.630378817385662</v>
      </c>
      <c r="O154" s="12">
        <v>62.099023535622834</v>
      </c>
      <c r="P154" s="12">
        <v>80.789441288552652</v>
      </c>
      <c r="Q154" s="12">
        <v>87.281845516592469</v>
      </c>
      <c r="R154" s="18"/>
      <c r="S154" s="18"/>
      <c r="T154" s="18"/>
      <c r="U154" s="18"/>
    </row>
    <row r="155" spans="1:21" x14ac:dyDescent="0.15">
      <c r="A155" s="12" t="s">
        <v>48</v>
      </c>
      <c r="B155" s="12">
        <v>74.143810000000002</v>
      </c>
      <c r="C155" s="12">
        <v>94.833403000000004</v>
      </c>
      <c r="D155" s="12">
        <v>87.234660000000005</v>
      </c>
      <c r="E155" s="12">
        <v>96.509919999999994</v>
      </c>
      <c r="F155" s="12">
        <v>58.0824</v>
      </c>
      <c r="G155" s="12">
        <v>93.519006000000005</v>
      </c>
      <c r="H155" s="12">
        <v>62.697769999999998</v>
      </c>
      <c r="I155" s="12">
        <v>89.875259999999997</v>
      </c>
      <c r="J155" s="12">
        <v>76.569945539870133</v>
      </c>
      <c r="K155" s="12">
        <v>81.708958780431942</v>
      </c>
      <c r="L155" s="12">
        <v>75.272468917477823</v>
      </c>
      <c r="M155" s="12">
        <v>80.41834154879669</v>
      </c>
      <c r="N155" s="12">
        <v>59.799397972978433</v>
      </c>
      <c r="O155" s="12">
        <v>65.75595083631741</v>
      </c>
      <c r="P155" s="12">
        <v>82.281121358511299</v>
      </c>
      <c r="Q155" s="12">
        <v>89.191008317964815</v>
      </c>
      <c r="R155" s="18"/>
      <c r="S155" s="18"/>
      <c r="T155" s="18"/>
      <c r="U155" s="18"/>
    </row>
    <row r="156" spans="1:21" x14ac:dyDescent="0.15">
      <c r="A156" s="12" t="s">
        <v>49</v>
      </c>
      <c r="B156" s="12">
        <v>60.11045</v>
      </c>
      <c r="C156" s="12">
        <v>90.393744999999996</v>
      </c>
      <c r="D156" s="12">
        <v>85.873729999999995</v>
      </c>
      <c r="E156" s="12">
        <v>96.117019999999997</v>
      </c>
      <c r="F156" s="12">
        <v>55.593400000000003</v>
      </c>
      <c r="G156" s="12">
        <v>92.312584000000001</v>
      </c>
      <c r="H156" s="12">
        <v>52.046149999999997</v>
      </c>
      <c r="I156" s="12">
        <v>84.895769999999999</v>
      </c>
      <c r="J156" s="12">
        <v>67.547427570912902</v>
      </c>
      <c r="K156" s="12">
        <v>71.114390585899059</v>
      </c>
      <c r="L156" s="12">
        <v>67.714108468152773</v>
      </c>
      <c r="M156" s="12">
        <v>71.318934537019842</v>
      </c>
      <c r="N156" s="12">
        <v>44.623099883583208</v>
      </c>
      <c r="O156" s="12">
        <v>48.367406144140112</v>
      </c>
      <c r="P156" s="12">
        <v>70.290292592714195</v>
      </c>
      <c r="Q156" s="12">
        <v>74.957372984670997</v>
      </c>
      <c r="R156" s="18"/>
      <c r="S156" s="18"/>
      <c r="T156" s="18"/>
      <c r="U156" s="18"/>
    </row>
    <row r="157" spans="1:21" x14ac:dyDescent="0.15">
      <c r="A157" s="12" t="s">
        <v>50</v>
      </c>
      <c r="B157" s="12">
        <v>53.904989999999998</v>
      </c>
      <c r="C157" s="12">
        <v>88.800669999999997</v>
      </c>
      <c r="D157" s="12">
        <v>84.260890000000003</v>
      </c>
      <c r="E157" s="12">
        <v>95.54965</v>
      </c>
      <c r="F157" s="12">
        <v>51.325130000000001</v>
      </c>
      <c r="G157" s="12">
        <v>91.454174999999992</v>
      </c>
      <c r="H157" s="12">
        <v>47.142829999999996</v>
      </c>
      <c r="I157" s="12">
        <v>81.048299999999998</v>
      </c>
      <c r="J157" s="12">
        <v>68.550142497972999</v>
      </c>
      <c r="K157" s="12">
        <v>73.063646906721303</v>
      </c>
      <c r="L157" s="12">
        <v>68.639489589909559</v>
      </c>
      <c r="M157" s="12">
        <v>73.179929249945914</v>
      </c>
      <c r="N157" s="12">
        <v>39.99224435314612</v>
      </c>
      <c r="O157" s="12">
        <v>44.489870141597834</v>
      </c>
      <c r="P157" s="12">
        <v>67.607132951477411</v>
      </c>
      <c r="Q157" s="12">
        <v>73.406717408293815</v>
      </c>
      <c r="R157" s="18"/>
      <c r="S157" s="18"/>
      <c r="T157" s="18"/>
      <c r="U157" s="18"/>
    </row>
    <row r="158" spans="1:21" x14ac:dyDescent="0.15">
      <c r="A158" s="12" t="s">
        <v>51</v>
      </c>
      <c r="B158" s="12">
        <v>69.893209999999996</v>
      </c>
      <c r="C158" s="12">
        <v>93.405586</v>
      </c>
      <c r="D158" s="12">
        <v>86.78013</v>
      </c>
      <c r="E158" s="12">
        <v>96.069760000000002</v>
      </c>
      <c r="F158" s="12">
        <v>61.11598</v>
      </c>
      <c r="G158" s="12">
        <v>93.409964000000002</v>
      </c>
      <c r="H158" s="12">
        <v>59.045400000000001</v>
      </c>
      <c r="I158" s="12">
        <v>87.981740000000002</v>
      </c>
      <c r="J158" s="12">
        <v>78.538241037958883</v>
      </c>
      <c r="K158" s="12">
        <v>82.958070655372453</v>
      </c>
      <c r="L158" s="12">
        <v>76.376752392023604</v>
      </c>
      <c r="M158" s="12">
        <v>80.762718736348347</v>
      </c>
      <c r="N158" s="12">
        <v>60.372605344937128</v>
      </c>
      <c r="O158" s="12">
        <v>65.36503164630939</v>
      </c>
      <c r="P158" s="12">
        <v>83.58365419950151</v>
      </c>
      <c r="Q158" s="12">
        <v>89.423006747119501</v>
      </c>
      <c r="R158" s="18"/>
      <c r="S158" s="18"/>
      <c r="T158" s="18"/>
      <c r="U158" s="18"/>
    </row>
    <row r="159" spans="1:21" x14ac:dyDescent="0.15">
      <c r="A159" s="12" t="s">
        <v>52</v>
      </c>
      <c r="B159" s="12">
        <v>68.222059999999999</v>
      </c>
      <c r="C159" s="12">
        <v>93.395962999999995</v>
      </c>
      <c r="D159" s="12">
        <v>86.630359999999996</v>
      </c>
      <c r="E159" s="12">
        <v>96.290080000000003</v>
      </c>
      <c r="F159" s="12">
        <v>58.838340000000002</v>
      </c>
      <c r="G159" s="12">
        <v>94.231596999999994</v>
      </c>
      <c r="H159" s="12">
        <v>57.947800000000001</v>
      </c>
      <c r="I159" s="12">
        <v>88.161180000000002</v>
      </c>
      <c r="J159" s="12">
        <v>78.289819805256485</v>
      </c>
      <c r="K159" s="12">
        <v>82.731826804968378</v>
      </c>
      <c r="L159" s="12">
        <v>77.106945369106654</v>
      </c>
      <c r="M159" s="12">
        <v>81.535796176550306</v>
      </c>
      <c r="N159" s="12">
        <v>59.852834163901001</v>
      </c>
      <c r="O159" s="12">
        <v>64.846515435046641</v>
      </c>
      <c r="P159" s="12">
        <v>82.586585977357757</v>
      </c>
      <c r="Q159" s="12">
        <v>88.413924160061939</v>
      </c>
      <c r="R159" s="18"/>
      <c r="S159" s="18"/>
      <c r="T159" s="18"/>
      <c r="U159" s="18"/>
    </row>
    <row r="160" spans="1:21" x14ac:dyDescent="0.15">
      <c r="A160" s="12" t="s">
        <v>53</v>
      </c>
      <c r="B160" s="12">
        <v>71.554090000000002</v>
      </c>
      <c r="C160" s="12">
        <v>93.765206000000006</v>
      </c>
      <c r="D160" s="12">
        <v>86.388080000000002</v>
      </c>
      <c r="E160" s="12">
        <v>96.050989999999999</v>
      </c>
      <c r="F160" s="12">
        <v>59.991039999999998</v>
      </c>
      <c r="G160" s="12">
        <v>93.374703999999994</v>
      </c>
      <c r="H160" s="12">
        <v>59.610840000000003</v>
      </c>
      <c r="I160" s="12">
        <v>88.659540000000007</v>
      </c>
      <c r="J160" s="12">
        <v>79.300479192466639</v>
      </c>
      <c r="K160" s="12">
        <v>84.384340935863946</v>
      </c>
      <c r="L160" s="12">
        <v>78.337830810184954</v>
      </c>
      <c r="M160" s="12">
        <v>83.436287662206354</v>
      </c>
      <c r="N160" s="12">
        <v>62.491568823513873</v>
      </c>
      <c r="O160" s="12">
        <v>68.255651146079217</v>
      </c>
      <c r="P160" s="12">
        <v>81.562716897817495</v>
      </c>
      <c r="Q160" s="12">
        <v>88.098782951714696</v>
      </c>
      <c r="R160" s="18"/>
      <c r="S160" s="18"/>
      <c r="T160" s="18"/>
      <c r="U160" s="18"/>
    </row>
    <row r="161" spans="1:21" x14ac:dyDescent="0.15">
      <c r="A161" s="12" t="s">
        <v>54</v>
      </c>
      <c r="B161" s="12">
        <v>59.71875</v>
      </c>
      <c r="C161" s="12">
        <v>90.453626</v>
      </c>
      <c r="D161" s="12">
        <v>84.702839999999995</v>
      </c>
      <c r="E161" s="12">
        <v>95.539990000000003</v>
      </c>
      <c r="F161" s="12">
        <v>57.05048</v>
      </c>
      <c r="G161" s="12">
        <v>92.184543000000005</v>
      </c>
      <c r="H161" s="12">
        <v>49.740299999999998</v>
      </c>
      <c r="I161" s="12">
        <v>83.358949999999993</v>
      </c>
      <c r="J161" s="12">
        <v>75.221928139423184</v>
      </c>
      <c r="K161" s="12">
        <v>80.043910407196933</v>
      </c>
      <c r="L161" s="12">
        <v>73.764700164294453</v>
      </c>
      <c r="M161" s="12">
        <v>78.557075356859826</v>
      </c>
      <c r="N161" s="12">
        <v>54.709664905469104</v>
      </c>
      <c r="O161" s="12">
        <v>59.817736681116273</v>
      </c>
      <c r="P161" s="12">
        <v>76.58577031177991</v>
      </c>
      <c r="Q161" s="12">
        <v>82.59179587978582</v>
      </c>
      <c r="R161" s="18"/>
      <c r="S161" s="18"/>
      <c r="T161" s="18"/>
      <c r="U161" s="18"/>
    </row>
    <row r="162" spans="1:21" x14ac:dyDescent="0.15">
      <c r="A162" s="12" t="s">
        <v>55</v>
      </c>
      <c r="B162" s="12">
        <v>74.126810000000006</v>
      </c>
      <c r="C162" s="12">
        <v>94.740720999999994</v>
      </c>
      <c r="D162" s="12">
        <v>86.564549999999997</v>
      </c>
      <c r="E162" s="12">
        <v>96.354609999999994</v>
      </c>
      <c r="F162" s="12">
        <v>63.86253</v>
      </c>
      <c r="G162" s="12">
        <v>95.155495000000002</v>
      </c>
      <c r="H162" s="12">
        <v>61.918460000000003</v>
      </c>
      <c r="I162" s="12">
        <v>89.601619999999997</v>
      </c>
      <c r="J162" s="12">
        <v>82.219162265753155</v>
      </c>
      <c r="K162" s="12">
        <v>86.802233292145303</v>
      </c>
      <c r="L162" s="12">
        <v>79.921676853145641</v>
      </c>
      <c r="M162" s="12">
        <v>84.460263471753649</v>
      </c>
      <c r="N162" s="12">
        <v>68.402079989032288</v>
      </c>
      <c r="O162" s="12">
        <v>73.745721256996603</v>
      </c>
      <c r="P162" s="12">
        <v>87.389787890902696</v>
      </c>
      <c r="Q162" s="12">
        <v>93.394414418419132</v>
      </c>
      <c r="R162" s="18"/>
      <c r="S162" s="18"/>
      <c r="T162" s="18"/>
      <c r="U162" s="18"/>
    </row>
    <row r="163" spans="1:21" x14ac:dyDescent="0.15">
      <c r="A163" s="12" t="s">
        <v>56</v>
      </c>
      <c r="B163" s="12">
        <v>74.108280000000008</v>
      </c>
      <c r="C163" s="12">
        <v>95.224256999999994</v>
      </c>
      <c r="D163" s="12">
        <v>86.815669999999997</v>
      </c>
      <c r="E163" s="12">
        <v>96.188220000000001</v>
      </c>
      <c r="F163" s="12">
        <v>65.471779999999995</v>
      </c>
      <c r="G163" s="12">
        <v>94.015096999999997</v>
      </c>
      <c r="H163" s="12">
        <v>63.460380000000001</v>
      </c>
      <c r="I163" s="12">
        <v>89.978700000000003</v>
      </c>
      <c r="J163" s="12">
        <v>83.376682578977693</v>
      </c>
      <c r="K163" s="12">
        <v>88.323345295469721</v>
      </c>
      <c r="L163" s="12">
        <v>82.206099969562345</v>
      </c>
      <c r="M163" s="12">
        <v>87.195369344568292</v>
      </c>
      <c r="N163" s="12">
        <v>71.26090378434219</v>
      </c>
      <c r="O163" s="12">
        <v>77.060007294163682</v>
      </c>
      <c r="P163" s="12">
        <v>87.420756080875449</v>
      </c>
      <c r="Q163" s="12">
        <v>93.791012109260819</v>
      </c>
      <c r="R163" s="18"/>
      <c r="S163" s="18"/>
      <c r="T163" s="18"/>
      <c r="U163" s="18"/>
    </row>
    <row r="164" spans="1:21" x14ac:dyDescent="0.15">
      <c r="A164" s="12" t="s">
        <v>57</v>
      </c>
      <c r="B164" s="12">
        <v>69.776499999999999</v>
      </c>
      <c r="C164" s="12">
        <v>93.985084000000001</v>
      </c>
      <c r="D164" s="12">
        <v>85.364500000000007</v>
      </c>
      <c r="E164" s="12">
        <v>96.033360000000002</v>
      </c>
      <c r="F164" s="12">
        <v>61.159869999999998</v>
      </c>
      <c r="G164" s="12">
        <v>93.470307000000005</v>
      </c>
      <c r="H164" s="12">
        <v>56.330269999999999</v>
      </c>
      <c r="I164" s="12">
        <v>86.862589999999997</v>
      </c>
      <c r="J164" s="12">
        <v>81.506200206788961</v>
      </c>
      <c r="K164" s="12">
        <v>86.524104832296374</v>
      </c>
      <c r="L164" s="12">
        <v>80.19926599418784</v>
      </c>
      <c r="M164" s="12">
        <v>85.200041276697007</v>
      </c>
      <c r="N164" s="12">
        <v>62.509882380805905</v>
      </c>
      <c r="O164" s="12">
        <v>68.138386035846921</v>
      </c>
      <c r="P164" s="12">
        <v>84.113272543051835</v>
      </c>
      <c r="Q164" s="12">
        <v>90.597492856819301</v>
      </c>
      <c r="R164" s="18"/>
      <c r="S164" s="18"/>
      <c r="T164" s="18"/>
      <c r="U164" s="18"/>
    </row>
    <row r="165" spans="1:21" x14ac:dyDescent="0.15">
      <c r="A165" s="12" t="s">
        <v>58</v>
      </c>
      <c r="B165" s="12">
        <v>72.852589999999992</v>
      </c>
      <c r="C165" s="12">
        <v>94.800513999999993</v>
      </c>
      <c r="D165" s="12">
        <v>86.460499999999996</v>
      </c>
      <c r="E165" s="12">
        <v>95.934299999999993</v>
      </c>
      <c r="F165" s="12">
        <v>62.408499999999997</v>
      </c>
      <c r="G165" s="12">
        <v>94.725288000000006</v>
      </c>
      <c r="H165" s="12">
        <v>60.516500000000001</v>
      </c>
      <c r="I165" s="12">
        <v>89.031559999999999</v>
      </c>
      <c r="J165" s="12">
        <v>81.735762492426048</v>
      </c>
      <c r="K165" s="12">
        <v>86.800654722067549</v>
      </c>
      <c r="L165" s="12">
        <v>80.786798566386111</v>
      </c>
      <c r="M165" s="12">
        <v>85.877997390645461</v>
      </c>
      <c r="N165" s="12">
        <v>64.202860946618472</v>
      </c>
      <c r="O165" s="12">
        <v>69.931010842768799</v>
      </c>
      <c r="P165" s="12">
        <v>84.239211689330489</v>
      </c>
      <c r="Q165" s="12">
        <v>90.767720747049083</v>
      </c>
      <c r="R165" s="18"/>
      <c r="S165" s="18"/>
      <c r="T165" s="18"/>
      <c r="U165" s="18"/>
    </row>
    <row r="166" spans="1:21" x14ac:dyDescent="0.15">
      <c r="A166" s="12" t="s">
        <v>59</v>
      </c>
      <c r="B166" s="12">
        <v>68.820269999999994</v>
      </c>
      <c r="C166" s="12">
        <v>93.491274000000004</v>
      </c>
      <c r="D166" s="12">
        <v>85.666160000000005</v>
      </c>
      <c r="E166" s="12">
        <v>96.142520000000005</v>
      </c>
      <c r="F166" s="12">
        <v>62.15907</v>
      </c>
      <c r="G166" s="12">
        <v>93.781642000000005</v>
      </c>
      <c r="H166" s="12">
        <v>57.794420000000002</v>
      </c>
      <c r="I166" s="12">
        <v>88.361649999999997</v>
      </c>
      <c r="J166" s="12">
        <v>80.365921702450407</v>
      </c>
      <c r="K166" s="12">
        <v>85.133474912491579</v>
      </c>
      <c r="L166" s="12">
        <v>79.270855407868794</v>
      </c>
      <c r="M166" s="12">
        <v>84.053608297119737</v>
      </c>
      <c r="N166" s="12">
        <v>59.434433333632306</v>
      </c>
      <c r="O166" s="12">
        <v>64.634818787867303</v>
      </c>
      <c r="P166" s="12">
        <v>82.478898000636775</v>
      </c>
      <c r="Q166" s="12">
        <v>88.568232338247753</v>
      </c>
      <c r="R166" s="18"/>
      <c r="S166" s="18"/>
      <c r="T166" s="18"/>
      <c r="U166" s="18"/>
    </row>
    <row r="167" spans="1:21" x14ac:dyDescent="0.15">
      <c r="A167" s="12" t="s">
        <v>60</v>
      </c>
      <c r="B167" s="12">
        <v>68.492090000000005</v>
      </c>
      <c r="C167" s="12">
        <v>93.312111000000002</v>
      </c>
      <c r="D167" s="12">
        <v>86.950940000000003</v>
      </c>
      <c r="E167" s="12">
        <v>96.412930000000003</v>
      </c>
      <c r="F167" s="12">
        <v>59.458539999999999</v>
      </c>
      <c r="G167" s="12">
        <v>93.333072999999999</v>
      </c>
      <c r="H167" s="12">
        <v>60.543529999999997</v>
      </c>
      <c r="I167" s="12">
        <v>87.785910000000001</v>
      </c>
      <c r="J167" s="12">
        <v>74.595063496003462</v>
      </c>
      <c r="K167" s="12">
        <v>77.966495734004752</v>
      </c>
      <c r="L167" s="12">
        <v>73.475461406592018</v>
      </c>
      <c r="M167" s="12">
        <v>76.84017181913562</v>
      </c>
      <c r="N167" s="12">
        <v>55.005269788301888</v>
      </c>
      <c r="O167" s="12">
        <v>58.732639416894919</v>
      </c>
      <c r="P167" s="12">
        <v>80.243248315233501</v>
      </c>
      <c r="Q167" s="12">
        <v>84.712456463123146</v>
      </c>
      <c r="R167" s="18"/>
      <c r="S167" s="18"/>
      <c r="T167" s="18"/>
      <c r="U167" s="18"/>
    </row>
    <row r="168" spans="1:21" x14ac:dyDescent="0.15">
      <c r="A168" s="12" t="s">
        <v>61</v>
      </c>
      <c r="B168" s="12">
        <v>67.532139999999998</v>
      </c>
      <c r="C168" s="12">
        <v>93.261702</v>
      </c>
      <c r="D168" s="12">
        <v>87.083179999999999</v>
      </c>
      <c r="E168" s="12">
        <v>96.182950000000005</v>
      </c>
      <c r="F168" s="12">
        <v>57.700690000000002</v>
      </c>
      <c r="G168" s="12">
        <v>93.387200000000007</v>
      </c>
      <c r="H168" s="12">
        <v>58.282350000000001</v>
      </c>
      <c r="I168" s="12">
        <v>88.549769999999995</v>
      </c>
      <c r="J168" s="12">
        <v>73.918525628380436</v>
      </c>
      <c r="K168" s="12">
        <v>78.877324848551339</v>
      </c>
      <c r="L168" s="12">
        <v>73.080052733835529</v>
      </c>
      <c r="M168" s="12">
        <v>78.074274948521719</v>
      </c>
      <c r="N168" s="12">
        <v>55.801155822140679</v>
      </c>
      <c r="O168" s="12">
        <v>61.370141202942698</v>
      </c>
      <c r="P168" s="12">
        <v>79.967420219100489</v>
      </c>
      <c r="Q168" s="12">
        <v>86.570541052715527</v>
      </c>
      <c r="R168" s="18"/>
      <c r="S168" s="18"/>
      <c r="T168" s="18"/>
      <c r="U168" s="18"/>
    </row>
    <row r="169" spans="1:21" x14ac:dyDescent="0.15">
      <c r="A169" s="12" t="s">
        <v>62</v>
      </c>
      <c r="B169" s="12">
        <v>68.228769999999997</v>
      </c>
      <c r="C169" s="12">
        <v>93.333489</v>
      </c>
      <c r="D169" s="12">
        <v>85.813699999999997</v>
      </c>
      <c r="E169" s="12">
        <v>96.184309999999996</v>
      </c>
      <c r="F169" s="12">
        <v>61.646169999999998</v>
      </c>
      <c r="G169" s="12">
        <v>93.831226999999998</v>
      </c>
      <c r="H169" s="12">
        <v>57.679070000000003</v>
      </c>
      <c r="I169" s="12">
        <v>88.081140000000005</v>
      </c>
      <c r="J169" s="12">
        <v>77.405929341245553</v>
      </c>
      <c r="K169" s="12">
        <v>81.774686306778165</v>
      </c>
      <c r="L169" s="12">
        <v>76.28806783383078</v>
      </c>
      <c r="M169" s="12">
        <v>80.642427369779455</v>
      </c>
      <c r="N169" s="12">
        <v>57.926681016593896</v>
      </c>
      <c r="O169" s="12">
        <v>62.745067021912504</v>
      </c>
      <c r="P169" s="12">
        <v>81.013805351113419</v>
      </c>
      <c r="Q169" s="12">
        <v>86.670379063240119</v>
      </c>
      <c r="R169" s="18"/>
      <c r="S169" s="18"/>
      <c r="T169" s="18"/>
      <c r="U169" s="18"/>
    </row>
    <row r="170" spans="1:21" x14ac:dyDescent="0.15">
      <c r="A170" s="12" t="s">
        <v>63</v>
      </c>
      <c r="B170" s="12">
        <v>64.253919999999994</v>
      </c>
      <c r="C170" s="12">
        <v>91.645246</v>
      </c>
      <c r="D170" s="12">
        <v>86.14188</v>
      </c>
      <c r="E170" s="12">
        <v>95.995580000000004</v>
      </c>
      <c r="F170" s="12">
        <v>55.634270000000001</v>
      </c>
      <c r="G170" s="12">
        <v>92.660818000000006</v>
      </c>
      <c r="H170" s="12">
        <v>52.268210000000003</v>
      </c>
      <c r="I170" s="12">
        <v>84.894289999999998</v>
      </c>
      <c r="J170" s="12">
        <v>74.023630356767939</v>
      </c>
      <c r="K170" s="12">
        <v>77.319162104999606</v>
      </c>
      <c r="L170" s="12">
        <v>73.294185433411215</v>
      </c>
      <c r="M170" s="12">
        <v>76.583111328367309</v>
      </c>
      <c r="N170" s="12">
        <v>46.212769381076747</v>
      </c>
      <c r="O170" s="12">
        <v>49.536166055592176</v>
      </c>
      <c r="P170" s="12">
        <v>74.516423035971712</v>
      </c>
      <c r="Q170" s="12">
        <v>78.719778975453792</v>
      </c>
      <c r="R170" s="18"/>
      <c r="S170" s="18"/>
      <c r="T170" s="18"/>
      <c r="U170" s="18"/>
    </row>
    <row r="171" spans="1:21" x14ac:dyDescent="0.15">
      <c r="A171" s="12" t="s">
        <v>64</v>
      </c>
      <c r="B171" s="12">
        <v>59.362859999999998</v>
      </c>
      <c r="C171" s="12">
        <v>90.007116999999994</v>
      </c>
      <c r="D171" s="12">
        <v>85.149969999999996</v>
      </c>
      <c r="E171" s="12">
        <v>95.788889999999995</v>
      </c>
      <c r="F171" s="12">
        <v>49.624110000000002</v>
      </c>
      <c r="G171" s="12">
        <v>91.071285000000003</v>
      </c>
      <c r="H171" s="12">
        <v>47.885420000000003</v>
      </c>
      <c r="I171" s="12">
        <v>83.957440000000005</v>
      </c>
      <c r="J171" s="12">
        <v>71.150362699676563</v>
      </c>
      <c r="K171" s="12">
        <v>75.292230515487063</v>
      </c>
      <c r="L171" s="12">
        <v>71.907965985214943</v>
      </c>
      <c r="M171" s="12">
        <v>76.1036618672738</v>
      </c>
      <c r="N171" s="12">
        <v>40.095337150496711</v>
      </c>
      <c r="O171" s="12">
        <v>44.099102888155336</v>
      </c>
      <c r="P171" s="12">
        <v>69.103748495165718</v>
      </c>
      <c r="Q171" s="12">
        <v>74.330527980056431</v>
      </c>
      <c r="R171" s="18"/>
      <c r="S171" s="18"/>
      <c r="T171" s="18"/>
      <c r="U171" s="18"/>
    </row>
    <row r="172" spans="1:21" x14ac:dyDescent="0.15">
      <c r="A172" s="12" t="s">
        <v>65</v>
      </c>
      <c r="B172" s="12">
        <v>71.819279999999992</v>
      </c>
      <c r="C172" s="12">
        <v>94.082421999999994</v>
      </c>
      <c r="D172" s="12">
        <v>86.162949999999995</v>
      </c>
      <c r="E172" s="12">
        <v>96.223519999999994</v>
      </c>
      <c r="F172" s="12">
        <v>63.777169999999998</v>
      </c>
      <c r="G172" s="12">
        <v>94.489265000000003</v>
      </c>
      <c r="H172" s="12">
        <v>59.72992</v>
      </c>
      <c r="I172" s="12">
        <v>87.89188</v>
      </c>
      <c r="J172" s="12">
        <v>80.082307312946512</v>
      </c>
      <c r="K172" s="12">
        <v>84.588919827169832</v>
      </c>
      <c r="L172" s="12">
        <v>78.449187775870186</v>
      </c>
      <c r="M172" s="12">
        <v>82.898951528520186</v>
      </c>
      <c r="N172" s="12">
        <v>54.882208275546219</v>
      </c>
      <c r="O172" s="12">
        <v>59.512500935793355</v>
      </c>
      <c r="P172" s="12">
        <v>83.269094413920769</v>
      </c>
      <c r="Q172" s="12">
        <v>88.934338569601337</v>
      </c>
      <c r="R172" s="18"/>
      <c r="S172" s="18"/>
      <c r="T172" s="18"/>
      <c r="U172" s="18"/>
    </row>
    <row r="173" spans="1:21" x14ac:dyDescent="0.15">
      <c r="A173" s="12" t="s">
        <v>66</v>
      </c>
      <c r="B173" s="12">
        <v>74.398390000000006</v>
      </c>
      <c r="C173" s="12">
        <v>94.914299999999997</v>
      </c>
      <c r="D173" s="12">
        <v>85.776610000000005</v>
      </c>
      <c r="E173" s="12">
        <v>96.240920000000003</v>
      </c>
      <c r="F173" s="12">
        <v>64.351599999999991</v>
      </c>
      <c r="G173" s="12">
        <v>95.128829999999994</v>
      </c>
      <c r="H173" s="12">
        <v>61.497599999999998</v>
      </c>
      <c r="I173" s="12">
        <v>89.48</v>
      </c>
      <c r="J173" s="12">
        <v>81.293284947123695</v>
      </c>
      <c r="K173" s="12">
        <v>85.336384742810594</v>
      </c>
      <c r="L173" s="12">
        <v>80.006521719400496</v>
      </c>
      <c r="M173" s="12">
        <v>84.044869110210158</v>
      </c>
      <c r="N173" s="12">
        <v>66.113510602338707</v>
      </c>
      <c r="O173" s="12">
        <v>70.737888653168952</v>
      </c>
      <c r="P173" s="12">
        <v>86.007245492708066</v>
      </c>
      <c r="Q173" s="12">
        <v>91.249136967140913</v>
      </c>
      <c r="R173" s="18"/>
      <c r="S173" s="18"/>
      <c r="T173" s="18"/>
      <c r="U173" s="18"/>
    </row>
    <row r="174" spans="1:21" x14ac:dyDescent="0.15">
      <c r="A174" s="12" t="s">
        <v>67</v>
      </c>
      <c r="B174" s="12">
        <v>56.13185</v>
      </c>
      <c r="C174" s="12">
        <v>90.715090000000004</v>
      </c>
      <c r="D174" s="12">
        <v>84.904709999999994</v>
      </c>
      <c r="E174" s="12">
        <v>95.710930000000005</v>
      </c>
      <c r="F174" s="12">
        <v>55.663640000000001</v>
      </c>
      <c r="G174" s="12">
        <v>92.358914999999996</v>
      </c>
      <c r="H174" s="12">
        <v>48.986229999999999</v>
      </c>
      <c r="I174" s="12">
        <v>84.304249999999996</v>
      </c>
      <c r="J174" s="12">
        <v>74.286749566005952</v>
      </c>
      <c r="K174" s="12">
        <v>78.66191671560712</v>
      </c>
      <c r="L174" s="12">
        <v>74.464608171449257</v>
      </c>
      <c r="M174" s="12">
        <v>78.853847151129315</v>
      </c>
      <c r="N174" s="12">
        <v>45.571135784317491</v>
      </c>
      <c r="O174" s="12">
        <v>49.911464634892482</v>
      </c>
      <c r="P174" s="12">
        <v>74.395576199854389</v>
      </c>
      <c r="Q174" s="12">
        <v>79.921036962365349</v>
      </c>
      <c r="R174" s="18"/>
      <c r="S174" s="18"/>
      <c r="T174" s="18"/>
      <c r="U174" s="18"/>
    </row>
    <row r="175" spans="1:21" x14ac:dyDescent="0.15">
      <c r="A175" s="12" t="s">
        <v>68</v>
      </c>
      <c r="B175" s="12">
        <v>68.808310000000006</v>
      </c>
      <c r="C175" s="12">
        <v>93.038503000000006</v>
      </c>
      <c r="D175" s="12">
        <v>86.578440000000001</v>
      </c>
      <c r="E175" s="12">
        <v>96.06711</v>
      </c>
      <c r="F175" s="12">
        <v>61.644759999999998</v>
      </c>
      <c r="G175" s="12">
        <v>93.726743999999997</v>
      </c>
      <c r="H175" s="12">
        <v>58.139659999999999</v>
      </c>
      <c r="I175" s="12">
        <v>87.214910000000003</v>
      </c>
      <c r="J175" s="12">
        <v>79.050334953420759</v>
      </c>
      <c r="K175" s="12">
        <v>83.125312898419651</v>
      </c>
      <c r="L175" s="12">
        <v>78.736475142225061</v>
      </c>
      <c r="M175" s="12">
        <v>82.798967762383512</v>
      </c>
      <c r="N175" s="12">
        <v>53.607346642409304</v>
      </c>
      <c r="O175" s="12">
        <v>57.764008303116569</v>
      </c>
      <c r="P175" s="12">
        <v>83.115638254419693</v>
      </c>
      <c r="Q175" s="12">
        <v>88.281726777254775</v>
      </c>
      <c r="R175" s="18"/>
      <c r="S175" s="18"/>
      <c r="T175" s="18"/>
      <c r="U175" s="18"/>
    </row>
    <row r="176" spans="1:21" x14ac:dyDescent="0.15">
      <c r="A176" s="12" t="s">
        <v>69</v>
      </c>
      <c r="B176" s="12">
        <v>59.865870000000001</v>
      </c>
      <c r="C176" s="12">
        <v>90.444986999999998</v>
      </c>
      <c r="D176" s="12">
        <v>84.982889999999998</v>
      </c>
      <c r="E176" s="12">
        <v>95.574830000000006</v>
      </c>
      <c r="F176" s="12">
        <v>54.345709999999997</v>
      </c>
      <c r="G176" s="12">
        <v>92.648865000000001</v>
      </c>
      <c r="H176" s="12">
        <v>50.194679999999998</v>
      </c>
      <c r="I176" s="12">
        <v>83.594930000000005</v>
      </c>
      <c r="J176" s="12">
        <v>73.400196165251131</v>
      </c>
      <c r="K176" s="12">
        <v>76.853725769457796</v>
      </c>
      <c r="L176" s="12">
        <v>74.015344887196079</v>
      </c>
      <c r="M176" s="12">
        <v>77.504114741685143</v>
      </c>
      <c r="N176" s="12">
        <v>44.793410927047375</v>
      </c>
      <c r="O176" s="12">
        <v>48.187774542124743</v>
      </c>
      <c r="P176" s="12">
        <v>74.382211549210467</v>
      </c>
      <c r="Q176" s="12">
        <v>78.746369714247294</v>
      </c>
      <c r="R176" s="18"/>
      <c r="S176" s="18"/>
      <c r="T176" s="18"/>
      <c r="U176" s="18"/>
    </row>
    <row r="177" spans="1:21" x14ac:dyDescent="0.15">
      <c r="A177" s="12" t="s">
        <v>70</v>
      </c>
      <c r="B177" s="12">
        <v>74.565650000000005</v>
      </c>
      <c r="C177" s="12">
        <v>94.739343000000005</v>
      </c>
      <c r="D177" s="12">
        <v>86.232740000000007</v>
      </c>
      <c r="E177" s="12">
        <v>96.286600000000007</v>
      </c>
      <c r="F177" s="12">
        <v>66.11690999999999</v>
      </c>
      <c r="G177" s="12">
        <v>94.649209999999997</v>
      </c>
      <c r="H177" s="12">
        <v>63.838070000000002</v>
      </c>
      <c r="I177" s="12">
        <v>89.670850000000002</v>
      </c>
      <c r="J177" s="12">
        <v>81.01084702001458</v>
      </c>
      <c r="K177" s="12">
        <v>85.590854266221726</v>
      </c>
      <c r="L177" s="12">
        <v>80.53974348739456</v>
      </c>
      <c r="M177" s="12">
        <v>85.137327692462478</v>
      </c>
      <c r="N177" s="12">
        <v>62.450786840547423</v>
      </c>
      <c r="O177" s="12">
        <v>67.612127240023383</v>
      </c>
      <c r="P177" s="12">
        <v>87.064799609311478</v>
      </c>
      <c r="Q177" s="12">
        <v>93.083938685831299</v>
      </c>
      <c r="R177" s="18"/>
      <c r="S177" s="18"/>
      <c r="T177" s="18"/>
      <c r="U177" s="18"/>
    </row>
    <row r="178" spans="1:21" x14ac:dyDescent="0.15">
      <c r="A178" s="12" t="s">
        <v>71</v>
      </c>
      <c r="B178" s="12">
        <v>63.257689999999997</v>
      </c>
      <c r="C178" s="12">
        <v>91.741782000000001</v>
      </c>
      <c r="D178" s="12">
        <v>85.2423</v>
      </c>
      <c r="E178" s="12">
        <v>95.814509999999999</v>
      </c>
      <c r="F178" s="12">
        <v>58.139949999999999</v>
      </c>
      <c r="G178" s="12">
        <v>93.224307999999994</v>
      </c>
      <c r="H178" s="12">
        <v>52.263959999999997</v>
      </c>
      <c r="I178" s="12">
        <v>85.689350000000005</v>
      </c>
      <c r="J178" s="12">
        <v>75.704081788790162</v>
      </c>
      <c r="K178" s="12">
        <v>80.317859518901841</v>
      </c>
      <c r="L178" s="12">
        <v>75.347052415548205</v>
      </c>
      <c r="M178" s="12">
        <v>79.965929521174417</v>
      </c>
      <c r="N178" s="12">
        <v>48.666393296976402</v>
      </c>
      <c r="O178" s="12">
        <v>53.320869058876021</v>
      </c>
      <c r="P178" s="12">
        <v>79.300646631787743</v>
      </c>
      <c r="Q178" s="12">
        <v>85.207509467835308</v>
      </c>
      <c r="R178" s="18"/>
      <c r="S178" s="18"/>
      <c r="T178" s="18"/>
      <c r="U178" s="18"/>
    </row>
    <row r="179" spans="1:21" x14ac:dyDescent="0.15">
      <c r="A179" s="12" t="s">
        <v>72</v>
      </c>
      <c r="B179" s="12">
        <v>72.077839999999995</v>
      </c>
      <c r="C179" s="12">
        <v>94.075963999999999</v>
      </c>
      <c r="D179" s="12">
        <v>86.049769999999995</v>
      </c>
      <c r="E179" s="12">
        <v>96.080799999999996</v>
      </c>
      <c r="F179" s="12">
        <v>62.859839999999998</v>
      </c>
      <c r="G179" s="12">
        <v>94.719691999999995</v>
      </c>
      <c r="H179" s="12">
        <v>59.823549999999997</v>
      </c>
      <c r="I179" s="12">
        <v>89.43262</v>
      </c>
      <c r="J179" s="12">
        <v>81.695440284483183</v>
      </c>
      <c r="K179" s="12">
        <v>86.370245495755398</v>
      </c>
      <c r="L179" s="12">
        <v>80.484032218732665</v>
      </c>
      <c r="M179" s="12">
        <v>85.153489714408039</v>
      </c>
      <c r="N179" s="12">
        <v>65.296667486406875</v>
      </c>
      <c r="O179" s="12">
        <v>70.654339415078653</v>
      </c>
      <c r="P179" s="12">
        <v>87.554534821949616</v>
      </c>
      <c r="Q179" s="12">
        <v>93.713583298958028</v>
      </c>
      <c r="R179" s="18"/>
      <c r="S179" s="18"/>
      <c r="T179" s="18"/>
      <c r="U179" s="18"/>
    </row>
    <row r="180" spans="1:21" x14ac:dyDescent="0.15">
      <c r="A180" s="12" t="s">
        <v>73</v>
      </c>
      <c r="B180" s="12">
        <v>74.388990000000007</v>
      </c>
      <c r="C180" s="12">
        <v>94.710346000000001</v>
      </c>
      <c r="D180" s="12">
        <v>86.055949999999996</v>
      </c>
      <c r="E180" s="12">
        <v>96.142399999999995</v>
      </c>
      <c r="F180" s="12">
        <v>66.471239999999995</v>
      </c>
      <c r="G180" s="12">
        <v>95.059612000000001</v>
      </c>
      <c r="H180" s="12">
        <v>61.98854</v>
      </c>
      <c r="I180" s="12">
        <v>90.202709999999996</v>
      </c>
      <c r="J180" s="12">
        <v>82.640300017497381</v>
      </c>
      <c r="K180" s="12">
        <v>86.177455826297901</v>
      </c>
      <c r="L180" s="12">
        <v>81.453784711683682</v>
      </c>
      <c r="M180" s="12">
        <v>84.974274125817288</v>
      </c>
      <c r="N180" s="12">
        <v>69.109635069798188</v>
      </c>
      <c r="O180" s="12">
        <v>73.229882433255042</v>
      </c>
      <c r="P180" s="12">
        <v>89.896552495761028</v>
      </c>
      <c r="Q180" s="12">
        <v>94.57194297513054</v>
      </c>
      <c r="R180" s="18"/>
      <c r="S180" s="18"/>
      <c r="T180" s="18"/>
      <c r="U180" s="18"/>
    </row>
    <row r="181" spans="1:21" x14ac:dyDescent="0.15">
      <c r="A181" s="12" t="s">
        <v>74</v>
      </c>
      <c r="B181" s="12">
        <v>73.846109999999996</v>
      </c>
      <c r="C181" s="12">
        <v>94.804477000000006</v>
      </c>
      <c r="D181" s="12">
        <v>87.025790000000001</v>
      </c>
      <c r="E181" s="12">
        <v>96.463530000000006</v>
      </c>
      <c r="F181" s="12">
        <v>63.775149999999996</v>
      </c>
      <c r="G181" s="12">
        <v>93.754153000000002</v>
      </c>
      <c r="H181" s="12">
        <v>60.55283</v>
      </c>
      <c r="I181" s="12">
        <v>89.48057</v>
      </c>
      <c r="J181" s="12">
        <v>81.074191110358001</v>
      </c>
      <c r="K181" s="12">
        <v>85.308192932225609</v>
      </c>
      <c r="L181" s="12">
        <v>80.049912045674986</v>
      </c>
      <c r="M181" s="12">
        <v>84.273731804840239</v>
      </c>
      <c r="N181" s="12">
        <v>62.803757535676887</v>
      </c>
      <c r="O181" s="12">
        <v>67.529414761121302</v>
      </c>
      <c r="P181" s="12">
        <v>87.844466767817835</v>
      </c>
      <c r="Q181" s="12">
        <v>93.379824477736207</v>
      </c>
      <c r="R181" s="18"/>
      <c r="S181" s="18"/>
      <c r="T181" s="18"/>
      <c r="U181" s="18"/>
    </row>
    <row r="182" spans="1:21" x14ac:dyDescent="0.15">
      <c r="A182" s="12" t="s">
        <v>75</v>
      </c>
      <c r="B182" s="12">
        <v>64.316569999999999</v>
      </c>
      <c r="C182" s="12">
        <v>92.088391999999999</v>
      </c>
      <c r="D182" s="12">
        <v>85.553380000000004</v>
      </c>
      <c r="E182" s="12">
        <v>95.890829999999994</v>
      </c>
      <c r="F182" s="12">
        <v>58.233110000000003</v>
      </c>
      <c r="G182" s="12">
        <v>93.198955999999995</v>
      </c>
      <c r="H182" s="12">
        <v>53.447499999999998</v>
      </c>
      <c r="I182" s="12">
        <v>86.085719999999995</v>
      </c>
      <c r="J182" s="12">
        <v>77.516330715194613</v>
      </c>
      <c r="K182" s="12">
        <v>80.811872981150728</v>
      </c>
      <c r="L182" s="12">
        <v>77.909729561255006</v>
      </c>
      <c r="M182" s="12">
        <v>81.216594761712685</v>
      </c>
      <c r="N182" s="12">
        <v>55.816172170721302</v>
      </c>
      <c r="O182" s="12">
        <v>59.280989246978343</v>
      </c>
      <c r="P182" s="12">
        <v>82.564998217340687</v>
      </c>
      <c r="Q182" s="12">
        <v>86.780216633879888</v>
      </c>
      <c r="R182" s="18"/>
      <c r="S182" s="18"/>
      <c r="T182" s="18"/>
      <c r="U182" s="18"/>
    </row>
    <row r="183" spans="1:21" x14ac:dyDescent="0.15">
      <c r="A183" s="12" t="s">
        <v>76</v>
      </c>
      <c r="B183" s="12">
        <v>67.672910000000002</v>
      </c>
      <c r="C183" s="12">
        <v>93.294753</v>
      </c>
      <c r="D183" s="12">
        <v>85.614019999999996</v>
      </c>
      <c r="E183" s="12">
        <v>95.954359999999994</v>
      </c>
      <c r="F183" s="12">
        <v>60.214460000000003</v>
      </c>
      <c r="G183" s="12">
        <v>93.562796000000006</v>
      </c>
      <c r="H183" s="12">
        <v>56.604840000000003</v>
      </c>
      <c r="I183" s="12">
        <v>87.26361</v>
      </c>
      <c r="J183" s="12">
        <v>80.015617419135339</v>
      </c>
      <c r="K183" s="12">
        <v>83.595541282802373</v>
      </c>
      <c r="L183" s="12">
        <v>79.559293577088113</v>
      </c>
      <c r="M183" s="12">
        <v>83.142066431312074</v>
      </c>
      <c r="N183" s="12">
        <v>60.467020262420988</v>
      </c>
      <c r="O183" s="12">
        <v>64.49539006442204</v>
      </c>
      <c r="P183" s="12">
        <v>82.421230865539556</v>
      </c>
      <c r="Q183" s="12">
        <v>87.102029429643451</v>
      </c>
      <c r="R183" s="18"/>
      <c r="S183" s="18"/>
      <c r="T183" s="18"/>
      <c r="U183" s="18"/>
    </row>
    <row r="184" spans="1:21" x14ac:dyDescent="0.15">
      <c r="A184" s="12" t="s">
        <v>77</v>
      </c>
      <c r="B184" s="12">
        <v>67.162589999999994</v>
      </c>
      <c r="C184" s="12">
        <v>92.735281999999998</v>
      </c>
      <c r="D184" s="12">
        <v>85.117739999999998</v>
      </c>
      <c r="E184" s="12">
        <v>96.06044</v>
      </c>
      <c r="F184" s="12">
        <v>58.124290000000002</v>
      </c>
      <c r="G184" s="12">
        <v>93.409229999999994</v>
      </c>
      <c r="H184" s="12">
        <v>53.35904</v>
      </c>
      <c r="I184" s="12">
        <v>86.885140000000007</v>
      </c>
      <c r="J184" s="12">
        <v>77.183825718615196</v>
      </c>
      <c r="K184" s="12">
        <v>80.796166047797939</v>
      </c>
      <c r="L184" s="12">
        <v>77.086287050154041</v>
      </c>
      <c r="M184" s="12">
        <v>80.721965651478726</v>
      </c>
      <c r="N184" s="12">
        <v>53.136053474341871</v>
      </c>
      <c r="O184" s="12">
        <v>56.930823891304868</v>
      </c>
      <c r="P184" s="12">
        <v>80.392760697976712</v>
      </c>
      <c r="Q184" s="12">
        <v>85.049413059075036</v>
      </c>
      <c r="R184" s="18"/>
      <c r="S184" s="18"/>
      <c r="T184" s="18"/>
      <c r="U184" s="18"/>
    </row>
    <row r="185" spans="1:21" x14ac:dyDescent="0.15">
      <c r="A185" s="12" t="s">
        <v>78</v>
      </c>
      <c r="B185" s="12">
        <v>73.394360000000006</v>
      </c>
      <c r="C185" s="12">
        <v>95.082395000000005</v>
      </c>
      <c r="D185" s="12">
        <v>86.087310000000002</v>
      </c>
      <c r="E185" s="12">
        <v>96.208089999999999</v>
      </c>
      <c r="F185" s="12">
        <v>66.61769000000001</v>
      </c>
      <c r="G185" s="12">
        <v>94.992294999999999</v>
      </c>
      <c r="H185" s="12">
        <v>62.30688</v>
      </c>
      <c r="I185" s="12">
        <v>89.383930000000007</v>
      </c>
      <c r="J185" s="12">
        <v>82.620862927738372</v>
      </c>
      <c r="K185" s="12">
        <v>87.533899285911332</v>
      </c>
      <c r="L185" s="12">
        <v>81.190653386441952</v>
      </c>
      <c r="M185" s="12">
        <v>86.079948414979981</v>
      </c>
      <c r="N185" s="12">
        <v>66.975962270011308</v>
      </c>
      <c r="O185" s="12">
        <v>72.598888414890766</v>
      </c>
      <c r="P185" s="12">
        <v>89.048941744279489</v>
      </c>
      <c r="Q185" s="12">
        <v>95.469075156057727</v>
      </c>
      <c r="R185" s="18"/>
      <c r="S185" s="18"/>
      <c r="T185" s="18"/>
      <c r="U185" s="18"/>
    </row>
    <row r="186" spans="1:21" x14ac:dyDescent="0.15">
      <c r="A186" s="12" t="s">
        <v>79</v>
      </c>
      <c r="B186" s="12">
        <v>72.91001</v>
      </c>
      <c r="C186" s="12">
        <v>94.008852000000005</v>
      </c>
      <c r="D186" s="12">
        <v>86.383669999999995</v>
      </c>
      <c r="E186" s="12">
        <v>96.103759999999994</v>
      </c>
      <c r="F186" s="12">
        <v>61.175330000000002</v>
      </c>
      <c r="G186" s="12">
        <v>94.806112999999996</v>
      </c>
      <c r="H186" s="12">
        <v>59.689779999999999</v>
      </c>
      <c r="I186" s="12">
        <v>89.212869999999995</v>
      </c>
      <c r="J186" s="12">
        <v>80.979433158297866</v>
      </c>
      <c r="K186" s="12">
        <v>85.24633736452877</v>
      </c>
      <c r="L186" s="12">
        <v>79.626591335776837</v>
      </c>
      <c r="M186" s="12">
        <v>83.893016695216858</v>
      </c>
      <c r="N186" s="12">
        <v>63.998307333329308</v>
      </c>
      <c r="O186" s="12">
        <v>68.875699020429124</v>
      </c>
      <c r="P186" s="12">
        <v>85.219050728336896</v>
      </c>
      <c r="Q186" s="12">
        <v>90.799208855138332</v>
      </c>
      <c r="R186" s="18"/>
      <c r="S186" s="18"/>
      <c r="T186" s="18"/>
      <c r="U186" s="18"/>
    </row>
    <row r="187" spans="1:21" x14ac:dyDescent="0.15">
      <c r="A187" s="12" t="s">
        <v>80</v>
      </c>
      <c r="B187" s="12">
        <v>71.195269999999994</v>
      </c>
      <c r="C187" s="12">
        <v>94.052263999999994</v>
      </c>
      <c r="D187" s="12">
        <v>85.99288</v>
      </c>
      <c r="E187" s="12">
        <v>96.146420000000006</v>
      </c>
      <c r="F187" s="12">
        <v>59.837150000000001</v>
      </c>
      <c r="G187" s="12">
        <v>93.983513000000002</v>
      </c>
      <c r="H187" s="12">
        <v>59.522399999999998</v>
      </c>
      <c r="I187" s="12">
        <v>88.810839999999999</v>
      </c>
      <c r="J187" s="12">
        <v>80.010095946172953</v>
      </c>
      <c r="K187" s="12">
        <v>84.672264220086007</v>
      </c>
      <c r="L187" s="12">
        <v>79.271412138762216</v>
      </c>
      <c r="M187" s="12">
        <v>83.929587447117243</v>
      </c>
      <c r="N187" s="12">
        <v>63.065924042793398</v>
      </c>
      <c r="O187" s="12">
        <v>68.36700074454167</v>
      </c>
      <c r="P187" s="12">
        <v>85.616198698215527</v>
      </c>
      <c r="Q187" s="12">
        <v>91.736063282568367</v>
      </c>
      <c r="R187" s="18"/>
      <c r="S187" s="18"/>
      <c r="T187" s="18"/>
      <c r="U187" s="18"/>
    </row>
    <row r="188" spans="1:21" x14ac:dyDescent="0.15">
      <c r="A188" s="12" t="s">
        <v>14</v>
      </c>
      <c r="B188" s="12">
        <v>50.323979999999999</v>
      </c>
      <c r="C188" s="12">
        <v>87.543810000000008</v>
      </c>
      <c r="D188" s="12">
        <v>85.115970000000004</v>
      </c>
      <c r="E188" s="12">
        <v>95.830439999999996</v>
      </c>
      <c r="F188" s="12">
        <v>57.765999999999998</v>
      </c>
      <c r="G188" s="12">
        <v>93.178641999999996</v>
      </c>
      <c r="H188" s="12">
        <v>47.18233</v>
      </c>
      <c r="I188" s="12">
        <v>83.13467</v>
      </c>
      <c r="J188" s="12">
        <v>75.118527319634396</v>
      </c>
      <c r="K188" s="12">
        <v>80.028802966358512</v>
      </c>
      <c r="L188" s="12">
        <v>74.772813694815952</v>
      </c>
      <c r="M188" s="12">
        <v>79.710282439294133</v>
      </c>
      <c r="N188" s="12">
        <v>63.57187714427419</v>
      </c>
      <c r="O188" s="12">
        <v>68.696938889670975</v>
      </c>
      <c r="P188" s="12">
        <v>81.177053058630293</v>
      </c>
      <c r="Q188" s="12">
        <v>87.106276097915426</v>
      </c>
      <c r="R188" s="18"/>
      <c r="S188" s="18"/>
      <c r="T188" s="18"/>
      <c r="U188" s="18"/>
    </row>
    <row r="189" spans="1:21" x14ac:dyDescent="0.15">
      <c r="A189" s="12" t="s">
        <v>15</v>
      </c>
      <c r="B189" s="12">
        <v>61.93309</v>
      </c>
      <c r="C189" s="12">
        <v>90.913093000000003</v>
      </c>
      <c r="D189" s="12">
        <v>85.428579999999997</v>
      </c>
      <c r="E189" s="12">
        <v>95.630139999999997</v>
      </c>
      <c r="F189" s="12">
        <v>57.73603</v>
      </c>
      <c r="G189" s="12">
        <v>91.854095000000001</v>
      </c>
      <c r="H189" s="12">
        <v>46.997410000000002</v>
      </c>
      <c r="I189" s="12">
        <v>83.205269999999999</v>
      </c>
      <c r="J189" s="12">
        <v>78.312767518226295</v>
      </c>
      <c r="K189" s="12">
        <v>82.378002375855203</v>
      </c>
      <c r="L189" s="12">
        <v>77.590947969851257</v>
      </c>
      <c r="M189" s="12">
        <v>81.649464593700856</v>
      </c>
      <c r="N189" s="12">
        <v>60.046278702729381</v>
      </c>
      <c r="O189" s="12">
        <v>64.518540721836175</v>
      </c>
      <c r="P189" s="12">
        <v>80.619100309816432</v>
      </c>
      <c r="Q189" s="12">
        <v>85.81854938360631</v>
      </c>
      <c r="R189" s="18"/>
      <c r="S189" s="18"/>
      <c r="T189" s="18"/>
      <c r="U189" s="18"/>
    </row>
    <row r="190" spans="1:21" x14ac:dyDescent="0.15">
      <c r="A190" s="12" t="s">
        <v>16</v>
      </c>
      <c r="B190" s="12">
        <v>64.698210000000003</v>
      </c>
      <c r="C190" s="12">
        <v>92.800511999999998</v>
      </c>
      <c r="D190" s="12">
        <v>84.463840000000005</v>
      </c>
      <c r="E190" s="12">
        <v>95.665199999999999</v>
      </c>
      <c r="F190" s="12">
        <v>59.370289999999997</v>
      </c>
      <c r="G190" s="12">
        <v>93.403987000000001</v>
      </c>
      <c r="H190" s="12">
        <v>51.192320000000002</v>
      </c>
      <c r="I190" s="12">
        <v>85.505229999999997</v>
      </c>
      <c r="J190" s="12">
        <v>79.215377976093862</v>
      </c>
      <c r="K190" s="12">
        <v>83.0802034348159</v>
      </c>
      <c r="L190" s="12">
        <v>77.431125486365175</v>
      </c>
      <c r="M190" s="12">
        <v>81.247184831238116</v>
      </c>
      <c r="N190" s="12">
        <v>64.659900885992855</v>
      </c>
      <c r="O190" s="12">
        <v>69.042103276721818</v>
      </c>
      <c r="P190" s="12">
        <v>83.569581910765905</v>
      </c>
      <c r="Q190" s="12">
        <v>88.541574836443928</v>
      </c>
      <c r="R190" s="18"/>
      <c r="S190" s="18"/>
      <c r="T190" s="18"/>
      <c r="U190" s="18"/>
    </row>
    <row r="191" spans="1:21" x14ac:dyDescent="0.15">
      <c r="A191" s="12" t="s">
        <v>17</v>
      </c>
      <c r="B191" s="12">
        <v>70.766670000000005</v>
      </c>
      <c r="C191" s="12">
        <v>93.514855999999995</v>
      </c>
      <c r="D191" s="12">
        <v>84.251080000000002</v>
      </c>
      <c r="E191" s="12">
        <v>95.893320000000003</v>
      </c>
      <c r="F191" s="12">
        <v>62.266060000000003</v>
      </c>
      <c r="G191" s="12">
        <v>94.067224999999993</v>
      </c>
      <c r="H191" s="12">
        <v>53.386670000000002</v>
      </c>
      <c r="I191" s="12">
        <v>86.525670000000005</v>
      </c>
      <c r="J191" s="12">
        <v>81.175374547473382</v>
      </c>
      <c r="K191" s="12">
        <v>85.604428859806418</v>
      </c>
      <c r="L191" s="12">
        <v>78.367872526298967</v>
      </c>
      <c r="M191" s="12">
        <v>82.7201128119967</v>
      </c>
      <c r="N191" s="12">
        <v>67.144361316451551</v>
      </c>
      <c r="O191" s="12">
        <v>72.195498272774017</v>
      </c>
      <c r="P191" s="12">
        <v>84.882639945925916</v>
      </c>
      <c r="Q191" s="12">
        <v>90.547816721423999</v>
      </c>
      <c r="R191" s="18"/>
      <c r="S191" s="18"/>
      <c r="T191" s="18"/>
      <c r="U191" s="18"/>
    </row>
    <row r="192" spans="1:21" x14ac:dyDescent="0.15">
      <c r="A192" s="12" t="s">
        <v>18</v>
      </c>
      <c r="B192" s="12">
        <v>65.44328999999999</v>
      </c>
      <c r="C192" s="12">
        <v>92.952905999999999</v>
      </c>
      <c r="D192" s="12">
        <v>84.714160000000007</v>
      </c>
      <c r="E192" s="12">
        <v>95.702070000000006</v>
      </c>
      <c r="F192" s="12">
        <v>58.94068</v>
      </c>
      <c r="G192" s="12">
        <v>93.692924000000005</v>
      </c>
      <c r="H192" s="12">
        <v>53.875480000000003</v>
      </c>
      <c r="I192" s="12">
        <v>86.571510000000004</v>
      </c>
      <c r="J192" s="12">
        <v>79.015114106956844</v>
      </c>
      <c r="K192" s="12">
        <v>83.281873282113679</v>
      </c>
      <c r="L192" s="12">
        <v>77.239645863249606</v>
      </c>
      <c r="M192" s="12">
        <v>81.477555332646361</v>
      </c>
      <c r="N192" s="12">
        <v>62.944098510383597</v>
      </c>
      <c r="O192" s="12">
        <v>67.754452926130298</v>
      </c>
      <c r="P192" s="12">
        <v>84.123195231697224</v>
      </c>
      <c r="Q192" s="12">
        <v>89.658323667155599</v>
      </c>
      <c r="R192" s="18"/>
      <c r="S192" s="18"/>
      <c r="T192" s="18"/>
      <c r="U192" s="18"/>
    </row>
    <row r="193" spans="1:21" x14ac:dyDescent="0.15">
      <c r="A193" s="12" t="s">
        <v>19</v>
      </c>
      <c r="B193" s="12">
        <v>64.712739999999997</v>
      </c>
      <c r="C193" s="12">
        <v>90.777746000000008</v>
      </c>
      <c r="D193" s="12">
        <v>83.936179999999993</v>
      </c>
      <c r="E193" s="12">
        <v>95.684489999999997</v>
      </c>
      <c r="F193" s="12">
        <v>53.79336</v>
      </c>
      <c r="G193" s="12">
        <v>91.9863</v>
      </c>
      <c r="H193" s="12">
        <v>49.280949999999997</v>
      </c>
      <c r="I193" s="12">
        <v>83.638530000000003</v>
      </c>
      <c r="J193" s="12">
        <v>76.581173984803087</v>
      </c>
      <c r="K193" s="12">
        <v>80.465476987206983</v>
      </c>
      <c r="L193" s="12">
        <v>73.849493537459765</v>
      </c>
      <c r="M193" s="12">
        <v>77.681161333872254</v>
      </c>
      <c r="N193" s="12">
        <v>52.247651220243682</v>
      </c>
      <c r="O193" s="12">
        <v>56.373905496377276</v>
      </c>
      <c r="P193" s="12">
        <v>73.687690794233532</v>
      </c>
      <c r="Q193" s="12">
        <v>78.571898830424914</v>
      </c>
      <c r="R193" s="18"/>
      <c r="S193" s="18"/>
      <c r="T193" s="18"/>
      <c r="U193" s="18"/>
    </row>
    <row r="194" spans="1:21" x14ac:dyDescent="0.15">
      <c r="A194" s="12" t="s">
        <v>20</v>
      </c>
      <c r="B194" s="12">
        <v>69.265739999999994</v>
      </c>
      <c r="C194" s="12">
        <v>93.715091000000001</v>
      </c>
      <c r="D194" s="12">
        <v>85.495450000000005</v>
      </c>
      <c r="E194" s="12">
        <v>95.70205</v>
      </c>
      <c r="F194" s="12">
        <v>61.288429999999998</v>
      </c>
      <c r="G194" s="12">
        <v>93.459738000000002</v>
      </c>
      <c r="H194" s="12">
        <v>55.499960000000002</v>
      </c>
      <c r="I194" s="12">
        <v>86.733900000000006</v>
      </c>
      <c r="J194" s="12">
        <v>80.302666044608671</v>
      </c>
      <c r="K194" s="12">
        <v>84.821931672443014</v>
      </c>
      <c r="L194" s="12">
        <v>78.621444347133576</v>
      </c>
      <c r="M194" s="12">
        <v>83.108857999937641</v>
      </c>
      <c r="N194" s="12">
        <v>63.842541300689817</v>
      </c>
      <c r="O194" s="12">
        <v>69.034366898807406</v>
      </c>
      <c r="P194" s="12">
        <v>83.414581134180594</v>
      </c>
      <c r="Q194" s="12">
        <v>89.325158473550687</v>
      </c>
      <c r="R194" s="18"/>
      <c r="S194" s="18"/>
      <c r="T194" s="18"/>
      <c r="U194" s="18"/>
    </row>
    <row r="195" spans="1:21" x14ac:dyDescent="0.15">
      <c r="A195" s="12" t="s">
        <v>21</v>
      </c>
      <c r="B195" s="12">
        <v>67.652630000000002</v>
      </c>
      <c r="C195" s="12">
        <v>92.726294999999993</v>
      </c>
      <c r="D195" s="12">
        <v>85.337260000000001</v>
      </c>
      <c r="E195" s="12">
        <v>95.796670000000006</v>
      </c>
      <c r="F195" s="12">
        <v>56.521859999999997</v>
      </c>
      <c r="G195" s="12">
        <v>93.308682000000005</v>
      </c>
      <c r="H195" s="12">
        <v>53.554670000000002</v>
      </c>
      <c r="I195" s="12">
        <v>85.643699999999995</v>
      </c>
      <c r="J195" s="12">
        <v>78.335115287322012</v>
      </c>
      <c r="K195" s="12">
        <v>82.399703106219604</v>
      </c>
      <c r="L195" s="12">
        <v>76.582584502217003</v>
      </c>
      <c r="M195" s="12">
        <v>80.626880547231124</v>
      </c>
      <c r="N195" s="12">
        <v>59.567389253430662</v>
      </c>
      <c r="O195" s="12">
        <v>64.153554393933518</v>
      </c>
      <c r="P195" s="12">
        <v>81.275436343238042</v>
      </c>
      <c r="Q195" s="12">
        <v>86.596098404206472</v>
      </c>
      <c r="R195" s="18"/>
      <c r="S195" s="18"/>
      <c r="T195" s="18"/>
      <c r="U195" s="18"/>
    </row>
    <row r="196" spans="1:21" x14ac:dyDescent="0.15">
      <c r="A196" s="12" t="s">
        <v>22</v>
      </c>
      <c r="B196" s="12">
        <v>63.343049999999998</v>
      </c>
      <c r="C196" s="12">
        <v>92.502339000000006</v>
      </c>
      <c r="D196" s="12">
        <v>85.133340000000004</v>
      </c>
      <c r="E196" s="12">
        <v>95.831379999999996</v>
      </c>
      <c r="F196" s="12">
        <v>54.739510000000003</v>
      </c>
      <c r="G196" s="12">
        <v>91.696140999999997</v>
      </c>
      <c r="H196" s="12">
        <v>50.185749999999999</v>
      </c>
      <c r="I196" s="12">
        <v>84.043660000000003</v>
      </c>
      <c r="J196" s="12">
        <v>77.699456226866474</v>
      </c>
      <c r="K196" s="12">
        <v>82.133569896216628</v>
      </c>
      <c r="L196" s="12">
        <v>76.013698818959313</v>
      </c>
      <c r="M196" s="12">
        <v>80.433738601057044</v>
      </c>
      <c r="N196" s="12">
        <v>56.1246427964833</v>
      </c>
      <c r="O196" s="12">
        <v>61.017289325891419</v>
      </c>
      <c r="P196" s="12">
        <v>81.075098706701482</v>
      </c>
      <c r="Q196" s="12">
        <v>86.893283663402869</v>
      </c>
      <c r="R196" s="18"/>
      <c r="S196" s="18"/>
      <c r="T196" s="18"/>
      <c r="U196" s="18"/>
    </row>
    <row r="197" spans="1:21" x14ac:dyDescent="0.15">
      <c r="A197" s="12" t="s">
        <v>23</v>
      </c>
      <c r="B197" s="12">
        <v>69.598820000000003</v>
      </c>
      <c r="C197" s="12">
        <v>94.045501999999999</v>
      </c>
      <c r="D197" s="12">
        <v>85.933520000000001</v>
      </c>
      <c r="E197" s="12">
        <v>96.199629999999999</v>
      </c>
      <c r="F197" s="12">
        <v>57.560890000000001</v>
      </c>
      <c r="G197" s="12">
        <v>93.397233999999997</v>
      </c>
      <c r="H197" s="12">
        <v>56.701929999999997</v>
      </c>
      <c r="I197" s="12">
        <v>86.711929999999995</v>
      </c>
      <c r="J197" s="12">
        <v>80.781512033112207</v>
      </c>
      <c r="K197" s="12">
        <v>85.240538456976779</v>
      </c>
      <c r="L197" s="12">
        <v>80.027656619985848</v>
      </c>
      <c r="M197" s="12">
        <v>84.507936924876958</v>
      </c>
      <c r="N197" s="12">
        <v>60.675022072583985</v>
      </c>
      <c r="O197" s="12">
        <v>65.69709081409502</v>
      </c>
      <c r="P197" s="12">
        <v>82.361433948107816</v>
      </c>
      <c r="Q197" s="12">
        <v>88.188059303790538</v>
      </c>
      <c r="R197" s="18"/>
      <c r="S197" s="18"/>
      <c r="T197" s="18"/>
      <c r="U197" s="18"/>
    </row>
    <row r="198" spans="1:21" x14ac:dyDescent="0.15">
      <c r="A198" s="12" t="s">
        <v>24</v>
      </c>
      <c r="B198" s="12">
        <v>70.96181</v>
      </c>
      <c r="C198" s="12">
        <v>93.893009000000006</v>
      </c>
      <c r="D198" s="12">
        <v>86.414429999999996</v>
      </c>
      <c r="E198" s="12">
        <v>95.981859999999998</v>
      </c>
      <c r="F198" s="12">
        <v>57.977719999999998</v>
      </c>
      <c r="G198" s="12">
        <v>93.799745999999999</v>
      </c>
      <c r="H198" s="12">
        <v>57.976959999999998</v>
      </c>
      <c r="I198" s="12">
        <v>87.735830000000007</v>
      </c>
      <c r="J198" s="12">
        <v>80.286567529536114</v>
      </c>
      <c r="K198" s="12">
        <v>84.690097115046342</v>
      </c>
      <c r="L198" s="12">
        <v>79.222001035670615</v>
      </c>
      <c r="M198" s="12">
        <v>83.637810425369224</v>
      </c>
      <c r="N198" s="12">
        <v>61.955767861988441</v>
      </c>
      <c r="O198" s="12">
        <v>67.025128586173722</v>
      </c>
      <c r="P198" s="12">
        <v>83.343781539879544</v>
      </c>
      <c r="Q198" s="12">
        <v>89.187333116426387</v>
      </c>
      <c r="R198" s="18"/>
      <c r="S198" s="18"/>
      <c r="T198" s="18"/>
      <c r="U198" s="18"/>
    </row>
    <row r="199" spans="1:21" x14ac:dyDescent="0.15">
      <c r="A199" s="12" t="s">
        <v>25</v>
      </c>
      <c r="B199" s="12">
        <v>66.003029999999995</v>
      </c>
      <c r="C199" s="12">
        <v>92.893512000000001</v>
      </c>
      <c r="D199" s="12">
        <v>85.325599999999994</v>
      </c>
      <c r="E199" s="12">
        <v>95.93365</v>
      </c>
      <c r="F199" s="12">
        <v>55.283969999999997</v>
      </c>
      <c r="G199" s="12">
        <v>93.387356999999994</v>
      </c>
      <c r="H199" s="12">
        <v>54.243850000000002</v>
      </c>
      <c r="I199" s="12">
        <v>86.904929999999993</v>
      </c>
      <c r="J199" s="12">
        <v>80.200075798602882</v>
      </c>
      <c r="K199" s="12">
        <v>84.277586953829882</v>
      </c>
      <c r="L199" s="12">
        <v>79.305241043309053</v>
      </c>
      <c r="M199" s="12">
        <v>83.37859560347998</v>
      </c>
      <c r="N199" s="12">
        <v>55.18772719225764</v>
      </c>
      <c r="O199" s="12">
        <v>59.604002225187514</v>
      </c>
      <c r="P199" s="12">
        <v>79.657015584491674</v>
      </c>
      <c r="Q199" s="12">
        <v>84.930579992198275</v>
      </c>
      <c r="R199" s="18"/>
      <c r="S199" s="18"/>
      <c r="T199" s="18"/>
      <c r="U199" s="18"/>
    </row>
    <row r="200" spans="1:21" x14ac:dyDescent="0.15">
      <c r="A200" s="12" t="s">
        <v>26</v>
      </c>
      <c r="B200" s="12">
        <v>71.490390000000005</v>
      </c>
      <c r="C200" s="12">
        <v>93.913324000000003</v>
      </c>
      <c r="D200" s="12">
        <v>86.694770000000005</v>
      </c>
      <c r="E200" s="12">
        <v>96.378640000000004</v>
      </c>
      <c r="F200" s="12">
        <v>59.29081</v>
      </c>
      <c r="G200" s="12">
        <v>93.272721000000004</v>
      </c>
      <c r="H200" s="12">
        <v>59.608469999999997</v>
      </c>
      <c r="I200" s="12">
        <v>88.431809999999999</v>
      </c>
      <c r="J200" s="12">
        <v>79.168631750038656</v>
      </c>
      <c r="K200" s="12">
        <v>84.016134864964371</v>
      </c>
      <c r="L200" s="12">
        <v>78.171567543635774</v>
      </c>
      <c r="M200" s="12">
        <v>83.031857582037915</v>
      </c>
      <c r="N200" s="12">
        <v>60.231736941596083</v>
      </c>
      <c r="O200" s="12">
        <v>65.692973811367153</v>
      </c>
      <c r="P200" s="12">
        <v>82.58471580008684</v>
      </c>
      <c r="Q200" s="12">
        <v>88.938526651096822</v>
      </c>
      <c r="R200" s="18"/>
      <c r="S200" s="18"/>
      <c r="T200" s="18"/>
      <c r="U200" s="18"/>
    </row>
    <row r="201" spans="1:21" x14ac:dyDescent="0.15">
      <c r="A201" s="12" t="s">
        <v>27</v>
      </c>
      <c r="B201" s="12">
        <v>73.463009999999997</v>
      </c>
      <c r="C201" s="12">
        <v>94.550182000000007</v>
      </c>
      <c r="D201" s="12">
        <v>86.824330000000003</v>
      </c>
      <c r="E201" s="12">
        <v>96.396289999999993</v>
      </c>
      <c r="F201" s="12">
        <v>64.688400000000001</v>
      </c>
      <c r="G201" s="12">
        <v>94.172265999999993</v>
      </c>
      <c r="H201" s="12">
        <v>61.372039999999998</v>
      </c>
      <c r="I201" s="12">
        <v>89.541989999999998</v>
      </c>
      <c r="J201" s="12">
        <v>81.600511271562993</v>
      </c>
      <c r="K201" s="12">
        <v>86.509657896600856</v>
      </c>
      <c r="L201" s="12">
        <v>80.43331593033156</v>
      </c>
      <c r="M201" s="12">
        <v>85.37326339823187</v>
      </c>
      <c r="N201" s="12">
        <v>61.959108036300925</v>
      </c>
      <c r="O201" s="12">
        <v>67.604890919944708</v>
      </c>
      <c r="P201" s="12">
        <v>83.010347459213875</v>
      </c>
      <c r="Q201" s="12">
        <v>89.499761028055573</v>
      </c>
      <c r="R201" s="18"/>
      <c r="S201" s="18"/>
      <c r="T201" s="18"/>
      <c r="U201" s="18"/>
    </row>
    <row r="202" spans="1:21" x14ac:dyDescent="0.15">
      <c r="A202" s="12" t="s">
        <v>28</v>
      </c>
      <c r="B202" s="12">
        <v>67.692019999999999</v>
      </c>
      <c r="C202" s="12">
        <v>93.727936999999997</v>
      </c>
      <c r="D202" s="12">
        <v>85.296459999999996</v>
      </c>
      <c r="E202" s="12">
        <v>96.159949999999995</v>
      </c>
      <c r="F202" s="12">
        <v>58.135010000000001</v>
      </c>
      <c r="G202" s="12">
        <v>94.151674999999997</v>
      </c>
      <c r="H202" s="12">
        <v>55.607559999999999</v>
      </c>
      <c r="I202" s="12">
        <v>87.434070000000006</v>
      </c>
      <c r="J202" s="12">
        <v>80.840956168778021</v>
      </c>
      <c r="K202" s="12">
        <v>85.656797333361098</v>
      </c>
      <c r="L202" s="12">
        <v>78.897026629772355</v>
      </c>
      <c r="M202" s="12">
        <v>83.680880082233273</v>
      </c>
      <c r="N202" s="12">
        <v>59.903362608767885</v>
      </c>
      <c r="O202" s="12">
        <v>65.220780630819704</v>
      </c>
      <c r="P202" s="12">
        <v>82.227901267923116</v>
      </c>
      <c r="Q202" s="12">
        <v>88.427413287380261</v>
      </c>
      <c r="R202" s="18"/>
      <c r="S202" s="18"/>
      <c r="T202" s="18"/>
      <c r="U202" s="18"/>
    </row>
    <row r="203" spans="1:21" x14ac:dyDescent="0.15">
      <c r="A203" s="12" t="s">
        <v>29</v>
      </c>
      <c r="B203" s="12">
        <v>68.195889999999991</v>
      </c>
      <c r="C203" s="12">
        <v>93.385221999999999</v>
      </c>
      <c r="D203" s="12">
        <v>85.336280000000002</v>
      </c>
      <c r="E203" s="12">
        <v>95.970730000000003</v>
      </c>
      <c r="F203" s="12">
        <v>60.098649999999999</v>
      </c>
      <c r="G203" s="12">
        <v>92.497512999999998</v>
      </c>
      <c r="H203" s="12">
        <v>55.834629999999997</v>
      </c>
      <c r="I203" s="12">
        <v>86.681939999999997</v>
      </c>
      <c r="J203" s="12">
        <v>79.614336298311656</v>
      </c>
      <c r="K203" s="12">
        <v>84.144683143678449</v>
      </c>
      <c r="L203" s="12">
        <v>78.708601263792517</v>
      </c>
      <c r="M203" s="12">
        <v>83.2553745403319</v>
      </c>
      <c r="N203" s="12">
        <v>58.961927806642777</v>
      </c>
      <c r="O203" s="12">
        <v>63.957169812328694</v>
      </c>
      <c r="P203" s="12">
        <v>81.820034989076746</v>
      </c>
      <c r="Q203" s="12">
        <v>87.671113233697824</v>
      </c>
      <c r="R203" s="18"/>
      <c r="S203" s="18"/>
      <c r="T203" s="18"/>
      <c r="U203" s="18"/>
    </row>
    <row r="204" spans="1:21" x14ac:dyDescent="0.15">
      <c r="A204" s="12" t="s">
        <v>30</v>
      </c>
      <c r="B204" s="12">
        <v>73.250839999999997</v>
      </c>
      <c r="C204" s="12">
        <v>94.632713999999993</v>
      </c>
      <c r="D204" s="12">
        <v>87.150670000000005</v>
      </c>
      <c r="E204" s="12">
        <v>96.375159999999994</v>
      </c>
      <c r="F204" s="12">
        <v>56.725499999999997</v>
      </c>
      <c r="G204" s="12">
        <v>92.786849000000004</v>
      </c>
      <c r="H204" s="12">
        <v>57.999459999999999</v>
      </c>
      <c r="I204" s="12">
        <v>88.585819999999998</v>
      </c>
      <c r="J204" s="12">
        <v>79.219563524279977</v>
      </c>
      <c r="K204" s="12">
        <v>83.739175107004414</v>
      </c>
      <c r="L204" s="12">
        <v>78.689523051403668</v>
      </c>
      <c r="M204" s="12">
        <v>83.261161633159958</v>
      </c>
      <c r="N204" s="12">
        <v>61.503896808411241</v>
      </c>
      <c r="O204" s="12">
        <v>66.707364871949054</v>
      </c>
      <c r="P204" s="12">
        <v>83.436339988319347</v>
      </c>
      <c r="Q204" s="12">
        <v>89.441446732543213</v>
      </c>
      <c r="R204" s="18"/>
      <c r="S204" s="18"/>
      <c r="T204" s="18"/>
      <c r="U204" s="18"/>
    </row>
    <row r="205" spans="1:21" x14ac:dyDescent="0.15">
      <c r="A205" s="12" t="s">
        <v>5</v>
      </c>
      <c r="B205" s="12">
        <v>68.203559999999996</v>
      </c>
      <c r="C205" s="12">
        <v>93.409827000000007</v>
      </c>
      <c r="D205" s="12">
        <v>86.017799999999994</v>
      </c>
      <c r="E205" s="12">
        <v>95.917199999999994</v>
      </c>
      <c r="F205" s="12">
        <v>59.477890000000002</v>
      </c>
      <c r="G205" s="12">
        <v>93.755740000000003</v>
      </c>
      <c r="H205" s="12">
        <v>56.723820000000003</v>
      </c>
      <c r="I205" s="12">
        <v>87.292720000000003</v>
      </c>
      <c r="J205" s="12">
        <v>75.781003599789415</v>
      </c>
      <c r="K205" s="12">
        <v>79.576665558451666</v>
      </c>
      <c r="L205" s="12">
        <v>75.426211938082815</v>
      </c>
      <c r="M205" s="12">
        <v>79.243169915503543</v>
      </c>
      <c r="N205" s="12">
        <v>56.304669401047988</v>
      </c>
      <c r="O205" s="12">
        <v>60.529962662403101</v>
      </c>
      <c r="P205" s="12">
        <v>80.54601291680801</v>
      </c>
      <c r="Q205" s="12">
        <v>85.561463758403022</v>
      </c>
      <c r="R205" s="18"/>
      <c r="S205" s="18"/>
      <c r="T205" s="18"/>
      <c r="U205" s="18"/>
    </row>
    <row r="206" spans="1:21" x14ac:dyDescent="0.15">
      <c r="A206" s="12" t="s">
        <v>6</v>
      </c>
      <c r="B206" s="12">
        <v>75.807369999999992</v>
      </c>
      <c r="C206" s="12">
        <v>94.893824999999993</v>
      </c>
      <c r="D206" s="12">
        <v>87.21951</v>
      </c>
      <c r="E206" s="12">
        <v>96.380300000000005</v>
      </c>
      <c r="F206" s="12">
        <v>61.860469999999999</v>
      </c>
      <c r="G206" s="12">
        <v>94.501879000000002</v>
      </c>
      <c r="H206" s="12">
        <v>64.199789999999993</v>
      </c>
      <c r="I206" s="12">
        <v>90.738039999999998</v>
      </c>
      <c r="J206" s="12">
        <v>78.330252280788287</v>
      </c>
      <c r="K206" s="12">
        <v>83.007070246945915</v>
      </c>
      <c r="L206" s="12">
        <v>76.710272565501143</v>
      </c>
      <c r="M206" s="12">
        <v>81.410329546348862</v>
      </c>
      <c r="N206" s="12">
        <v>63.392462776642375</v>
      </c>
      <c r="O206" s="12">
        <v>68.880802441908585</v>
      </c>
      <c r="P206" s="12">
        <v>84.082123111907961</v>
      </c>
      <c r="Q206" s="12">
        <v>90.35002023355986</v>
      </c>
      <c r="R206" s="18"/>
      <c r="S206" s="18"/>
      <c r="T206" s="18"/>
      <c r="U206" s="18"/>
    </row>
    <row r="207" spans="1:21" x14ac:dyDescent="0.15">
      <c r="A207" s="12" t="s">
        <v>7</v>
      </c>
      <c r="B207" s="12">
        <v>58.25121</v>
      </c>
      <c r="C207" s="12">
        <v>90.189776999999992</v>
      </c>
      <c r="D207" s="12">
        <v>84.037090000000006</v>
      </c>
      <c r="E207" s="12">
        <v>95.289249999999996</v>
      </c>
      <c r="F207" s="12">
        <v>53.449910000000003</v>
      </c>
      <c r="G207" s="12">
        <v>92.303394999999995</v>
      </c>
      <c r="H207" s="12">
        <v>48.427759999999999</v>
      </c>
      <c r="I207" s="12">
        <v>83.381230000000002</v>
      </c>
      <c r="J207" s="12">
        <v>73.629420887515977</v>
      </c>
      <c r="K207" s="12">
        <v>76.978509296075615</v>
      </c>
      <c r="L207" s="12">
        <v>72.618691069665346</v>
      </c>
      <c r="M207" s="12">
        <v>75.958256014875786</v>
      </c>
      <c r="N207" s="12">
        <v>45.664517571818834</v>
      </c>
      <c r="O207" s="12">
        <v>49.02105874845082</v>
      </c>
      <c r="P207" s="12">
        <v>72.616705254464222</v>
      </c>
      <c r="Q207" s="12">
        <v>76.833119510518571</v>
      </c>
      <c r="R207" s="18"/>
      <c r="S207" s="18"/>
      <c r="T207" s="18"/>
      <c r="U207" s="18"/>
    </row>
    <row r="208" spans="1:21" x14ac:dyDescent="0.15">
      <c r="A208" s="12" t="s">
        <v>8</v>
      </c>
      <c r="B208" s="12">
        <v>73.260350000000003</v>
      </c>
      <c r="C208" s="12">
        <v>94.343209999999999</v>
      </c>
      <c r="D208" s="12">
        <v>86.478489999999994</v>
      </c>
      <c r="E208" s="12">
        <v>96.379149999999996</v>
      </c>
      <c r="F208" s="12">
        <v>60.967089999999999</v>
      </c>
      <c r="G208" s="12">
        <v>93.812667000000005</v>
      </c>
      <c r="H208" s="12">
        <v>61.406109999999998</v>
      </c>
      <c r="I208" s="12">
        <v>89.608090000000004</v>
      </c>
      <c r="J208" s="12">
        <v>79.14669911887097</v>
      </c>
      <c r="K208" s="12">
        <v>83.46873034403211</v>
      </c>
      <c r="L208" s="12">
        <v>77.33203589587518</v>
      </c>
      <c r="M208" s="12">
        <v>81.636924120740616</v>
      </c>
      <c r="N208" s="12">
        <v>61.279153366591032</v>
      </c>
      <c r="O208" s="12">
        <v>66.246548422839453</v>
      </c>
      <c r="P208" s="12">
        <v>84.228507336222435</v>
      </c>
      <c r="Q208" s="12">
        <v>89.998989067764526</v>
      </c>
      <c r="R208" s="18"/>
      <c r="S208" s="18"/>
      <c r="T208" s="18"/>
      <c r="U208" s="18"/>
    </row>
    <row r="209" spans="1:21" x14ac:dyDescent="0.15">
      <c r="A209" s="12" t="s">
        <v>9</v>
      </c>
      <c r="B209" s="12">
        <v>73.697119999999998</v>
      </c>
      <c r="C209" s="12">
        <v>94.707099999999997</v>
      </c>
      <c r="D209" s="12">
        <v>86.097949999999997</v>
      </c>
      <c r="E209" s="12">
        <v>96.272679999999994</v>
      </c>
      <c r="F209" s="12">
        <v>60.395240000000001</v>
      </c>
      <c r="G209" s="12">
        <v>93.862836000000001</v>
      </c>
      <c r="H209" s="12">
        <v>59.626739999999998</v>
      </c>
      <c r="I209" s="12">
        <v>88.833160000000007</v>
      </c>
      <c r="J209" s="12">
        <v>81.72410198539184</v>
      </c>
      <c r="K209" s="12">
        <v>85.76678933821951</v>
      </c>
      <c r="L209" s="12">
        <v>79.696710212271867</v>
      </c>
      <c r="M209" s="12">
        <v>83.728555174718949</v>
      </c>
      <c r="N209" s="12">
        <v>66.194311449619306</v>
      </c>
      <c r="O209" s="12">
        <v>70.913341479435815</v>
      </c>
      <c r="P209" s="12">
        <v>85.967758572109375</v>
      </c>
      <c r="Q209" s="12">
        <v>91.311114072819834</v>
      </c>
      <c r="R209" s="18"/>
      <c r="S209" s="18"/>
      <c r="T209" s="18"/>
      <c r="U209" s="18"/>
    </row>
    <row r="210" spans="1:21" x14ac:dyDescent="0.15">
      <c r="A210" s="12" t="s">
        <v>10</v>
      </c>
      <c r="B210" s="12">
        <v>66.30816999999999</v>
      </c>
      <c r="C210" s="12">
        <v>92.450698000000003</v>
      </c>
      <c r="D210" s="12">
        <v>85.427269999999993</v>
      </c>
      <c r="E210" s="12">
        <v>95.998170000000002</v>
      </c>
      <c r="F210" s="12">
        <v>59.84198</v>
      </c>
      <c r="G210" s="12">
        <v>93.662727000000004</v>
      </c>
      <c r="H210" s="12">
        <v>54.098990000000001</v>
      </c>
      <c r="I210" s="12">
        <v>86.782820000000001</v>
      </c>
      <c r="J210" s="12">
        <v>77.819372643634821</v>
      </c>
      <c r="K210" s="12">
        <v>82.151275720722481</v>
      </c>
      <c r="L210" s="12">
        <v>76.197462713979618</v>
      </c>
      <c r="M210" s="12">
        <v>80.495884709541443</v>
      </c>
      <c r="N210" s="12">
        <v>58.101216504264222</v>
      </c>
      <c r="O210" s="12">
        <v>62.922632114564244</v>
      </c>
      <c r="P210" s="12">
        <v>80.148627397015275</v>
      </c>
      <c r="Q210" s="12">
        <v>85.783730955355068</v>
      </c>
      <c r="R210" s="18"/>
      <c r="S210" s="18"/>
      <c r="T210" s="18"/>
      <c r="U210" s="18"/>
    </row>
    <row r="211" spans="1:21" x14ac:dyDescent="0.15">
      <c r="A211" s="12" t="s">
        <v>11</v>
      </c>
      <c r="B211" s="12">
        <v>66.462350000000001</v>
      </c>
      <c r="C211" s="12">
        <v>92.583973999999998</v>
      </c>
      <c r="D211" s="12">
        <v>85.128510000000006</v>
      </c>
      <c r="E211" s="12">
        <v>96.267520000000005</v>
      </c>
      <c r="F211" s="12">
        <v>62.697569999999999</v>
      </c>
      <c r="G211" s="12">
        <v>93.960588000000001</v>
      </c>
      <c r="H211" s="12">
        <v>55.960540000000002</v>
      </c>
      <c r="I211" s="12">
        <v>86.873080000000002</v>
      </c>
      <c r="J211" s="12">
        <v>77.422031540608842</v>
      </c>
      <c r="K211" s="12">
        <v>81.612871131506594</v>
      </c>
      <c r="L211" s="12">
        <v>76.308989260713219</v>
      </c>
      <c r="M211" s="12">
        <v>80.487109113161566</v>
      </c>
      <c r="N211" s="12">
        <v>60.097657828029881</v>
      </c>
      <c r="O211" s="12">
        <v>64.747508010698866</v>
      </c>
      <c r="P211" s="12">
        <v>81.777595918462566</v>
      </c>
      <c r="Q211" s="12">
        <v>87.183040786915811</v>
      </c>
      <c r="R211" s="18"/>
      <c r="S211" s="18"/>
      <c r="T211" s="18"/>
      <c r="U211" s="18"/>
    </row>
    <row r="212" spans="1:21" x14ac:dyDescent="0.15">
      <c r="A212" s="12" t="s">
        <v>12</v>
      </c>
      <c r="B212" s="12">
        <v>71.959699999999998</v>
      </c>
      <c r="C212" s="12">
        <v>93.941462000000001</v>
      </c>
      <c r="D212" s="12">
        <v>86.258160000000004</v>
      </c>
      <c r="E212" s="12">
        <v>96.131609999999995</v>
      </c>
      <c r="F212" s="12">
        <v>59.41751</v>
      </c>
      <c r="G212" s="12">
        <v>94.086855999999997</v>
      </c>
      <c r="H212" s="12">
        <v>59.350409999999997</v>
      </c>
      <c r="I212" s="12">
        <v>87.775599999999997</v>
      </c>
      <c r="J212" s="12">
        <v>81.884082074625226</v>
      </c>
      <c r="K212" s="12">
        <v>86.442832035008323</v>
      </c>
      <c r="L212" s="12">
        <v>80.817304577283352</v>
      </c>
      <c r="M212" s="12">
        <v>85.363317047996262</v>
      </c>
      <c r="N212" s="12">
        <v>68.067310480515658</v>
      </c>
      <c r="O212" s="12">
        <v>73.304055577255042</v>
      </c>
      <c r="P212" s="12">
        <v>86.655043249466019</v>
      </c>
      <c r="Q212" s="12">
        <v>92.544832083207126</v>
      </c>
      <c r="R212" s="18"/>
      <c r="S212" s="18"/>
      <c r="T212" s="18"/>
      <c r="U212" s="18"/>
    </row>
    <row r="213" spans="1:21" x14ac:dyDescent="0.15">
      <c r="A213" s="12" t="s">
        <v>13</v>
      </c>
      <c r="B213" s="12">
        <v>70.990929999999992</v>
      </c>
      <c r="C213" s="12">
        <v>93.851506999999998</v>
      </c>
      <c r="D213" s="12">
        <v>86.130430000000004</v>
      </c>
      <c r="E213" s="12">
        <v>95.989009999999993</v>
      </c>
      <c r="F213" s="12">
        <v>60.697899999999997</v>
      </c>
      <c r="G213" s="12">
        <v>93.655940000000001</v>
      </c>
      <c r="H213" s="12">
        <v>57.693300000000001</v>
      </c>
      <c r="I213" s="12">
        <v>87.931020000000004</v>
      </c>
      <c r="J213" s="12">
        <v>78.86175145126073</v>
      </c>
      <c r="K213" s="12">
        <v>82.936814765995663</v>
      </c>
      <c r="L213" s="12">
        <v>77.456128096956604</v>
      </c>
      <c r="M213" s="12">
        <v>81.510912802543004</v>
      </c>
      <c r="N213" s="12">
        <v>62.91211979236153</v>
      </c>
      <c r="O213" s="12">
        <v>67.556751631052961</v>
      </c>
      <c r="P213" s="12">
        <v>83.701749465777581</v>
      </c>
      <c r="Q213" s="12">
        <v>89.026227887953425</v>
      </c>
      <c r="R213" s="18"/>
      <c r="S213" s="18"/>
      <c r="T213" s="18"/>
      <c r="U213" s="18"/>
    </row>
    <row r="214" spans="1:21" x14ac:dyDescent="0.15">
      <c r="A214" s="12" t="s">
        <v>316</v>
      </c>
      <c r="B214" s="12">
        <v>60.410910000000001</v>
      </c>
      <c r="C214" s="12">
        <v>90.454745000000003</v>
      </c>
      <c r="D214" s="12">
        <v>82.295519999999996</v>
      </c>
      <c r="E214" s="12">
        <v>95.230549999999994</v>
      </c>
      <c r="F214" s="12">
        <v>53.947760000000002</v>
      </c>
      <c r="G214" s="12">
        <v>92.094458000000003</v>
      </c>
      <c r="H214" s="12">
        <v>45.435940000000002</v>
      </c>
      <c r="I214" s="12">
        <v>82.497370000000004</v>
      </c>
      <c r="J214" s="12">
        <v>68.619756371459559</v>
      </c>
      <c r="K214" s="12">
        <v>71.912260457180807</v>
      </c>
      <c r="L214" s="12">
        <v>68.938582830165444</v>
      </c>
      <c r="M214" s="12">
        <v>72.259635031088266</v>
      </c>
      <c r="N214" s="12">
        <v>45.26626868273668</v>
      </c>
      <c r="O214" s="12">
        <v>48.620310276763504</v>
      </c>
      <c r="P214" s="12">
        <v>70.406347542817329</v>
      </c>
      <c r="Q214" s="12">
        <v>74.578834248416001</v>
      </c>
      <c r="R214" s="18"/>
      <c r="S214" s="18"/>
      <c r="T214" s="18"/>
      <c r="U214" s="18"/>
    </row>
    <row r="215" spans="1:21" x14ac:dyDescent="0.15">
      <c r="A215" s="12" t="s">
        <v>317</v>
      </c>
      <c r="B215" s="12">
        <v>68.312919999999991</v>
      </c>
      <c r="C215" s="12">
        <v>93.021636999999998</v>
      </c>
      <c r="D215" s="12">
        <v>85.130539999999996</v>
      </c>
      <c r="E215" s="12">
        <v>95.812209999999993</v>
      </c>
      <c r="F215" s="12">
        <v>57.437779999999997</v>
      </c>
      <c r="G215" s="12">
        <v>93.242572999999993</v>
      </c>
      <c r="H215" s="12">
        <v>53.523980000000002</v>
      </c>
      <c r="I215" s="12">
        <v>85.583489999999998</v>
      </c>
      <c r="J215" s="12">
        <v>75.106783917527864</v>
      </c>
      <c r="K215" s="12">
        <v>78.893302484636735</v>
      </c>
      <c r="L215" s="12">
        <v>74.685802238746206</v>
      </c>
      <c r="M215" s="12">
        <v>78.472500000136222</v>
      </c>
      <c r="N215" s="12">
        <v>58.579932215947629</v>
      </c>
      <c r="O215" s="12">
        <v>62.740524809535771</v>
      </c>
      <c r="P215" s="12">
        <v>81.845485039768434</v>
      </c>
      <c r="Q215" s="12">
        <v>86.743873384458965</v>
      </c>
      <c r="R215" s="18"/>
      <c r="S215" s="18"/>
      <c r="T215" s="18"/>
      <c r="U215" s="18"/>
    </row>
    <row r="216" spans="1:21" x14ac:dyDescent="0.15">
      <c r="A216" s="12" t="s">
        <v>318</v>
      </c>
      <c r="B216" s="12">
        <v>56.793799999999997</v>
      </c>
      <c r="C216" s="12">
        <v>89.187690000000003</v>
      </c>
      <c r="D216" s="12">
        <v>83.803020000000004</v>
      </c>
      <c r="E216" s="12">
        <v>95.362200000000001</v>
      </c>
      <c r="F216" s="12">
        <v>50.102640000000001</v>
      </c>
      <c r="G216" s="12">
        <v>90.277163999999999</v>
      </c>
      <c r="H216" s="12">
        <v>45.242420000000003</v>
      </c>
      <c r="I216" s="12">
        <v>82.128060000000005</v>
      </c>
      <c r="J216" s="12">
        <v>65.546881104495185</v>
      </c>
      <c r="K216" s="12">
        <v>69.552059457460871</v>
      </c>
      <c r="L216" s="12">
        <v>66.076782727150189</v>
      </c>
      <c r="M216" s="12">
        <v>70.128009240300457</v>
      </c>
      <c r="N216" s="12">
        <v>42.419000027522493</v>
      </c>
      <c r="O216" s="12">
        <v>46.475798249811518</v>
      </c>
      <c r="P216" s="12">
        <v>67.304519489741892</v>
      </c>
      <c r="Q216" s="12">
        <v>72.388285728770285</v>
      </c>
      <c r="R216" s="18"/>
      <c r="S216" s="18"/>
      <c r="T216" s="18"/>
      <c r="U216" s="18"/>
    </row>
    <row r="217" spans="1:21" x14ac:dyDescent="0.15">
      <c r="A217" s="12" t="s">
        <v>319</v>
      </c>
      <c r="B217" s="12">
        <v>64.462620000000001</v>
      </c>
      <c r="C217" s="12">
        <v>92.106498000000002</v>
      </c>
      <c r="D217" s="12">
        <v>83.186850000000007</v>
      </c>
      <c r="E217" s="12">
        <v>95.461290000000005</v>
      </c>
      <c r="F217" s="12">
        <v>56.620350000000002</v>
      </c>
      <c r="G217" s="12">
        <v>92.131137999999993</v>
      </c>
      <c r="H217" s="12">
        <v>49.139249999999997</v>
      </c>
      <c r="I217" s="12">
        <v>83.865399999999994</v>
      </c>
      <c r="J217" s="12">
        <v>72.852739227832657</v>
      </c>
      <c r="K217" s="12">
        <v>76.581515679874698</v>
      </c>
      <c r="L217" s="12">
        <v>72.53979784600493</v>
      </c>
      <c r="M217" s="12">
        <v>76.27396628629775</v>
      </c>
      <c r="N217" s="12">
        <v>51.927603405692693</v>
      </c>
      <c r="O217" s="12">
        <v>55.882358040603378</v>
      </c>
      <c r="P217" s="12">
        <v>76.412042329031024</v>
      </c>
      <c r="Q217" s="12">
        <v>81.199496577560311</v>
      </c>
      <c r="R217" s="18"/>
      <c r="S217" s="18"/>
      <c r="T217" s="18"/>
      <c r="U217" s="18"/>
    </row>
    <row r="218" spans="1:21" x14ac:dyDescent="0.15">
      <c r="A218" s="12" t="s">
        <v>320</v>
      </c>
      <c r="B218" s="12">
        <v>58.535130000000002</v>
      </c>
      <c r="C218" s="12">
        <v>90.531585000000007</v>
      </c>
      <c r="D218" s="12">
        <v>83.272419999999997</v>
      </c>
      <c r="E218" s="12">
        <v>95.254710000000003</v>
      </c>
      <c r="F218" s="12">
        <v>52.068460000000002</v>
      </c>
      <c r="G218" s="12">
        <v>91.320699000000005</v>
      </c>
      <c r="H218" s="12">
        <v>46.733040000000003</v>
      </c>
      <c r="I218" s="12">
        <v>81.993989999999997</v>
      </c>
      <c r="J218" s="12">
        <v>67.935339331672907</v>
      </c>
      <c r="K218" s="12">
        <v>71.534057336430337</v>
      </c>
      <c r="L218" s="12">
        <v>68.077316363993219</v>
      </c>
      <c r="M218" s="12">
        <v>71.712993767728094</v>
      </c>
      <c r="N218" s="12">
        <v>44.810048677389766</v>
      </c>
      <c r="O218" s="12">
        <v>48.497811264471316</v>
      </c>
      <c r="P218" s="12">
        <v>69.068051958367505</v>
      </c>
      <c r="Q218" s="12">
        <v>73.622086227774233</v>
      </c>
      <c r="R218" s="18"/>
      <c r="S218" s="18"/>
      <c r="T218" s="18"/>
      <c r="U218" s="18"/>
    </row>
    <row r="219" spans="1:21" x14ac:dyDescent="0.15">
      <c r="A219" s="12" t="s">
        <v>321</v>
      </c>
      <c r="B219" s="12">
        <v>64.087140000000005</v>
      </c>
      <c r="C219" s="12">
        <v>91.429525999999996</v>
      </c>
      <c r="D219" s="12">
        <v>84.485159999999993</v>
      </c>
      <c r="E219" s="12">
        <v>95.566689999999994</v>
      </c>
      <c r="F219" s="12">
        <v>58.228340000000003</v>
      </c>
      <c r="G219" s="12">
        <v>92.760065999999995</v>
      </c>
      <c r="H219" s="12">
        <v>49.293280000000003</v>
      </c>
      <c r="I219" s="12">
        <v>84.609989999999996</v>
      </c>
      <c r="J219" s="12">
        <v>71.205069683336689</v>
      </c>
      <c r="K219" s="12">
        <v>74.875142063398599</v>
      </c>
      <c r="L219" s="12">
        <v>70.980003756403505</v>
      </c>
      <c r="M219" s="12">
        <v>74.657085707695529</v>
      </c>
      <c r="N219" s="12">
        <v>50.77656008092265</v>
      </c>
      <c r="O219" s="12">
        <v>54.655215359220698</v>
      </c>
      <c r="P219" s="12">
        <v>74.935828312350253</v>
      </c>
      <c r="Q219" s="12">
        <v>79.626639624529375</v>
      </c>
      <c r="R219" s="18"/>
      <c r="S219" s="18"/>
      <c r="T219" s="18"/>
      <c r="U219" s="18"/>
    </row>
    <row r="220" spans="1:21" x14ac:dyDescent="0.15">
      <c r="A220" s="12" t="s">
        <v>322</v>
      </c>
      <c r="B220" s="12">
        <v>51.073799999999999</v>
      </c>
      <c r="C220" s="12">
        <v>87.761989999999997</v>
      </c>
      <c r="D220" s="12">
        <v>82.453519999999997</v>
      </c>
      <c r="E220" s="12">
        <v>94.986230000000006</v>
      </c>
      <c r="F220" s="12">
        <v>48.251359999999998</v>
      </c>
      <c r="G220" s="12">
        <v>91.244828999999996</v>
      </c>
      <c r="H220" s="12">
        <v>44.328710000000001</v>
      </c>
      <c r="I220" s="12">
        <v>81.254890000000003</v>
      </c>
      <c r="J220" s="12">
        <v>63.660145799368863</v>
      </c>
      <c r="K220" s="12">
        <v>66.890042348676928</v>
      </c>
      <c r="L220" s="12">
        <v>65.158542921374917</v>
      </c>
      <c r="M220" s="12">
        <v>68.435873527680698</v>
      </c>
      <c r="N220" s="12">
        <v>34.336646978258862</v>
      </c>
      <c r="O220" s="12">
        <v>37.42764485728582</v>
      </c>
      <c r="P220" s="12">
        <v>58.529958232051982</v>
      </c>
      <c r="Q220" s="12">
        <v>62.535294462856243</v>
      </c>
      <c r="R220" s="18"/>
      <c r="S220" s="18"/>
      <c r="T220" s="18"/>
      <c r="U220" s="18"/>
    </row>
    <row r="221" spans="1:21" x14ac:dyDescent="0.15">
      <c r="A221" s="12" t="s">
        <v>369</v>
      </c>
      <c r="B221" s="12">
        <v>72.919229999999999</v>
      </c>
      <c r="C221" s="12">
        <v>94.588306000000003</v>
      </c>
      <c r="D221" s="12">
        <v>85.888109999999998</v>
      </c>
      <c r="E221" s="12">
        <v>96.352130000000002</v>
      </c>
      <c r="F221" s="12">
        <v>59.41601</v>
      </c>
      <c r="G221" s="12">
        <v>94.117159000000001</v>
      </c>
      <c r="H221" s="12">
        <v>58.806820000000002</v>
      </c>
      <c r="I221" s="12">
        <v>88.399349999999998</v>
      </c>
      <c r="J221" s="12">
        <v>79.805955340149552</v>
      </c>
      <c r="K221" s="12">
        <v>83.929235683834065</v>
      </c>
      <c r="L221" s="12">
        <v>79.891094382073106</v>
      </c>
      <c r="M221" s="12">
        <v>84.05138827846163</v>
      </c>
      <c r="N221" s="12">
        <v>68.005673647338057</v>
      </c>
      <c r="O221" s="12">
        <v>72.856527614180976</v>
      </c>
      <c r="P221" s="12">
        <v>86.673954428498305</v>
      </c>
      <c r="Q221" s="12">
        <v>92.121049638669447</v>
      </c>
      <c r="R221" s="18"/>
      <c r="S221" s="18"/>
      <c r="T221" s="18"/>
      <c r="U221" s="18"/>
    </row>
    <row r="222" spans="1:21" x14ac:dyDescent="0.15">
      <c r="A222" s="12" t="s">
        <v>370</v>
      </c>
      <c r="B222" s="12">
        <v>62.40025</v>
      </c>
      <c r="C222" s="12">
        <v>91.046261000000001</v>
      </c>
      <c r="D222" s="12">
        <v>84.701899999999995</v>
      </c>
      <c r="E222" s="12">
        <v>95.83099</v>
      </c>
      <c r="F222" s="12">
        <v>51.01361</v>
      </c>
      <c r="G222" s="12">
        <v>92.715097</v>
      </c>
      <c r="H222" s="12">
        <v>49.453180000000003</v>
      </c>
      <c r="I222" s="12">
        <v>84.473659999999995</v>
      </c>
      <c r="J222" s="12">
        <v>72.750295163436533</v>
      </c>
      <c r="K222" s="12">
        <v>76.700024719238996</v>
      </c>
      <c r="L222" s="12">
        <v>72.945912953424411</v>
      </c>
      <c r="M222" s="12">
        <v>76.923645482835298</v>
      </c>
      <c r="N222" s="12">
        <v>52.818803114377907</v>
      </c>
      <c r="O222" s="12">
        <v>57.171864516303032</v>
      </c>
      <c r="P222" s="12">
        <v>74.412441029439719</v>
      </c>
      <c r="Q222" s="12">
        <v>79.545462806367411</v>
      </c>
      <c r="R222" s="18"/>
      <c r="S222" s="18"/>
      <c r="T222" s="18"/>
      <c r="U222" s="18"/>
    </row>
    <row r="223" spans="1:21" x14ac:dyDescent="0.15">
      <c r="A223" s="12" t="s">
        <v>371</v>
      </c>
      <c r="B223" s="12">
        <v>73.981369999999998</v>
      </c>
      <c r="C223" s="12">
        <v>94.716701999999998</v>
      </c>
      <c r="D223" s="12">
        <v>86.24315</v>
      </c>
      <c r="E223" s="12">
        <v>96.154700000000005</v>
      </c>
      <c r="F223" s="12">
        <v>61.064</v>
      </c>
      <c r="G223" s="12">
        <v>94.170146000000003</v>
      </c>
      <c r="H223" s="12">
        <v>59.795349999999999</v>
      </c>
      <c r="I223" s="12">
        <v>88.892520000000005</v>
      </c>
      <c r="J223" s="12">
        <v>79.020335068985602</v>
      </c>
      <c r="K223" s="12">
        <v>83.279779138367445</v>
      </c>
      <c r="L223" s="12">
        <v>77.933960228773657</v>
      </c>
      <c r="M223" s="12">
        <v>82.222841993271601</v>
      </c>
      <c r="N223" s="12">
        <v>65.367562785804523</v>
      </c>
      <c r="O223" s="12">
        <v>70.380018289758866</v>
      </c>
      <c r="P223" s="12">
        <v>83.728417393812833</v>
      </c>
      <c r="Q223" s="12">
        <v>89.356928154966283</v>
      </c>
      <c r="R223" s="18"/>
      <c r="S223" s="18"/>
      <c r="T223" s="18"/>
      <c r="U223" s="18"/>
    </row>
    <row r="224" spans="1:21" x14ac:dyDescent="0.15">
      <c r="A224" s="12" t="s">
        <v>372</v>
      </c>
      <c r="B224" s="12">
        <v>68.728039999999993</v>
      </c>
      <c r="C224" s="12">
        <v>93.334282000000002</v>
      </c>
      <c r="D224" s="12">
        <v>85.952839999999995</v>
      </c>
      <c r="E224" s="12">
        <v>95.849909999999994</v>
      </c>
      <c r="F224" s="12">
        <v>56.83135</v>
      </c>
      <c r="G224" s="12">
        <v>93.193082000000004</v>
      </c>
      <c r="H224" s="12">
        <v>55.49691</v>
      </c>
      <c r="I224" s="12">
        <v>86.909899999999993</v>
      </c>
      <c r="J224" s="12">
        <v>78.634761176641575</v>
      </c>
      <c r="K224" s="12">
        <v>82.206897802843145</v>
      </c>
      <c r="L224" s="12">
        <v>79.366197025445302</v>
      </c>
      <c r="M224" s="12">
        <v>82.988890037523305</v>
      </c>
      <c r="N224" s="12">
        <v>63.023184573574376</v>
      </c>
      <c r="O224" s="12">
        <v>67.141811307889114</v>
      </c>
      <c r="P224" s="12">
        <v>83.464497035820344</v>
      </c>
      <c r="Q224" s="12">
        <v>88.178450088267397</v>
      </c>
      <c r="R224" s="18"/>
      <c r="S224" s="18"/>
      <c r="T224" s="18"/>
      <c r="U224" s="18"/>
    </row>
    <row r="225" spans="1:21" x14ac:dyDescent="0.15">
      <c r="A225" s="12" t="s">
        <v>373</v>
      </c>
      <c r="B225" s="12">
        <v>75.650090000000006</v>
      </c>
      <c r="C225" s="12">
        <v>94.979293999999996</v>
      </c>
      <c r="D225" s="12">
        <v>85.901340000000005</v>
      </c>
      <c r="E225" s="12">
        <v>96.398380000000003</v>
      </c>
      <c r="F225" s="12">
        <v>65.046989999999994</v>
      </c>
      <c r="G225" s="12">
        <v>95.137575999999996</v>
      </c>
      <c r="H225" s="12">
        <v>63.364789999999999</v>
      </c>
      <c r="I225" s="12">
        <v>90.080870000000004</v>
      </c>
      <c r="J225" s="12">
        <v>81.65832782419217</v>
      </c>
      <c r="K225" s="12">
        <v>86.19180723485303</v>
      </c>
      <c r="L225" s="12">
        <v>81.12823817633911</v>
      </c>
      <c r="M225" s="12">
        <v>85.70048831567496</v>
      </c>
      <c r="N225" s="12">
        <v>68.4156051381119</v>
      </c>
      <c r="O225" s="12">
        <v>73.709267171023114</v>
      </c>
      <c r="P225" s="12">
        <v>86.502261462754674</v>
      </c>
      <c r="Q225" s="12">
        <v>92.421842671143366</v>
      </c>
      <c r="R225" s="18"/>
      <c r="S225" s="18"/>
      <c r="T225" s="18"/>
      <c r="U225" s="18"/>
    </row>
    <row r="226" spans="1:21" x14ac:dyDescent="0.15">
      <c r="A226" s="12" t="s">
        <v>374</v>
      </c>
      <c r="B226" s="12">
        <v>74.460180000000008</v>
      </c>
      <c r="C226" s="12">
        <v>94.993347999999997</v>
      </c>
      <c r="D226" s="12">
        <v>86.196560000000005</v>
      </c>
      <c r="E226" s="12">
        <v>96.155789999999996</v>
      </c>
      <c r="F226" s="12">
        <v>62.594679999999997</v>
      </c>
      <c r="G226" s="12">
        <v>94.294312000000005</v>
      </c>
      <c r="H226" s="12">
        <v>59.693510000000003</v>
      </c>
      <c r="I226" s="12">
        <v>89.247649999999993</v>
      </c>
      <c r="J226" s="12">
        <v>82.183725154208815</v>
      </c>
      <c r="K226" s="12">
        <v>86.430004612116761</v>
      </c>
      <c r="L226" s="12">
        <v>81.062123867523923</v>
      </c>
      <c r="M226" s="12">
        <v>85.340983097479551</v>
      </c>
      <c r="N226" s="12">
        <v>68.600400031706315</v>
      </c>
      <c r="O226" s="12">
        <v>73.3504218052</v>
      </c>
      <c r="P226" s="12">
        <v>87.031248229722252</v>
      </c>
      <c r="Q226" s="12">
        <v>92.3650139013195</v>
      </c>
      <c r="R226" s="18"/>
      <c r="S226" s="18"/>
      <c r="T226" s="18"/>
      <c r="U226" s="18"/>
    </row>
    <row r="227" spans="1:21" x14ac:dyDescent="0.15">
      <c r="A227" s="12" t="s">
        <v>375</v>
      </c>
      <c r="B227" s="12">
        <v>76.974850000000004</v>
      </c>
      <c r="C227" s="12">
        <v>95.673248000000001</v>
      </c>
      <c r="D227" s="12">
        <v>85.787149999999997</v>
      </c>
      <c r="E227" s="12">
        <v>96.269869999999997</v>
      </c>
      <c r="F227" s="12">
        <v>65.90637000000001</v>
      </c>
      <c r="G227" s="12">
        <v>94.839799999999997</v>
      </c>
      <c r="H227" s="12">
        <v>64.279359999999997</v>
      </c>
      <c r="I227" s="12">
        <v>90.895060000000001</v>
      </c>
      <c r="J227" s="12">
        <v>84.148240994946107</v>
      </c>
      <c r="K227" s="12">
        <v>88.055992113017169</v>
      </c>
      <c r="L227" s="12">
        <v>83.345377350726963</v>
      </c>
      <c r="M227" s="12">
        <v>87.285923139613843</v>
      </c>
      <c r="N227" s="12">
        <v>75.293657260115765</v>
      </c>
      <c r="O227" s="12">
        <v>80.108891583717508</v>
      </c>
      <c r="P227" s="12">
        <v>89.895760035454487</v>
      </c>
      <c r="Q227" s="12">
        <v>95.133531713602451</v>
      </c>
      <c r="R227" s="18"/>
      <c r="S227" s="18"/>
      <c r="T227" s="18"/>
      <c r="U227" s="18"/>
    </row>
    <row r="228" spans="1:21" x14ac:dyDescent="0.15">
      <c r="A228" s="12" t="s">
        <v>376</v>
      </c>
      <c r="B228" s="12">
        <v>62.972580000000001</v>
      </c>
      <c r="C228" s="12">
        <v>91.669558999999992</v>
      </c>
      <c r="D228" s="12">
        <v>84.128039999999999</v>
      </c>
      <c r="E228" s="12">
        <v>95.452510000000004</v>
      </c>
      <c r="F228" s="12">
        <v>55.63438</v>
      </c>
      <c r="G228" s="12">
        <v>93.021339999999995</v>
      </c>
      <c r="H228" s="12">
        <v>48.390320000000003</v>
      </c>
      <c r="I228" s="12">
        <v>82.97842</v>
      </c>
      <c r="J228" s="12">
        <v>76.032728813017656</v>
      </c>
      <c r="K228" s="12">
        <v>79.783626012590531</v>
      </c>
      <c r="L228" s="12">
        <v>76.265704334992563</v>
      </c>
      <c r="M228" s="12">
        <v>80.03586048155104</v>
      </c>
      <c r="N228" s="12">
        <v>54.618861842645231</v>
      </c>
      <c r="O228" s="12">
        <v>58.625439169610459</v>
      </c>
      <c r="P228" s="12">
        <v>80.737281457069415</v>
      </c>
      <c r="Q228" s="12">
        <v>85.595280514656565</v>
      </c>
      <c r="R228" s="18"/>
      <c r="S228" s="18"/>
      <c r="T228" s="18"/>
      <c r="U228" s="18"/>
    </row>
    <row r="229" spans="1:21" x14ac:dyDescent="0.15">
      <c r="A229" s="12" t="s">
        <v>377</v>
      </c>
      <c r="B229" s="12">
        <v>75.640979999999999</v>
      </c>
      <c r="C229" s="12">
        <v>95.301263000000006</v>
      </c>
      <c r="D229" s="12">
        <v>86.086359999999999</v>
      </c>
      <c r="E229" s="12">
        <v>96.163679999999999</v>
      </c>
      <c r="F229" s="12">
        <v>63.13223</v>
      </c>
      <c r="G229" s="12">
        <v>94.798669000000004</v>
      </c>
      <c r="H229" s="12">
        <v>61.040900000000001</v>
      </c>
      <c r="I229" s="12">
        <v>89.94547</v>
      </c>
      <c r="J229" s="12">
        <v>81.648629098700013</v>
      </c>
      <c r="K229" s="12">
        <v>85.926334502273988</v>
      </c>
      <c r="L229" s="12">
        <v>81.397879690614971</v>
      </c>
      <c r="M229" s="12">
        <v>85.720691162472889</v>
      </c>
      <c r="N229" s="12">
        <v>69.061775390413416</v>
      </c>
      <c r="O229" s="12">
        <v>74.107614701432482</v>
      </c>
      <c r="P229" s="12">
        <v>88.613595296156817</v>
      </c>
      <c r="Q229" s="12">
        <v>94.288461000833578</v>
      </c>
      <c r="R229" s="18"/>
      <c r="S229" s="18"/>
      <c r="T229" s="18"/>
      <c r="U229" s="18"/>
    </row>
    <row r="230" spans="1:21" x14ac:dyDescent="0.15">
      <c r="A230" s="12" t="s">
        <v>378</v>
      </c>
      <c r="B230" s="12">
        <v>64.310079999999999</v>
      </c>
      <c r="C230" s="12">
        <v>92.419067999999996</v>
      </c>
      <c r="D230" s="12">
        <v>84.961960000000005</v>
      </c>
      <c r="E230" s="12">
        <v>96.075329999999994</v>
      </c>
      <c r="F230" s="12">
        <v>54.213090000000001</v>
      </c>
      <c r="G230" s="12">
        <v>93.009260999999995</v>
      </c>
      <c r="H230" s="12">
        <v>53.325200000000002</v>
      </c>
      <c r="I230" s="12">
        <v>85.717219999999998</v>
      </c>
      <c r="J230" s="12">
        <v>74.387313830393467</v>
      </c>
      <c r="K230" s="12">
        <v>78.228794354725466</v>
      </c>
      <c r="L230" s="12">
        <v>75.633689560930264</v>
      </c>
      <c r="M230" s="12">
        <v>79.526469126463269</v>
      </c>
      <c r="N230" s="12">
        <v>51.924186559027717</v>
      </c>
      <c r="O230" s="12">
        <v>56.037365634211412</v>
      </c>
      <c r="P230" s="12">
        <v>79.747676682789333</v>
      </c>
      <c r="Q230" s="12">
        <v>84.808966561149489</v>
      </c>
      <c r="R230" s="18"/>
      <c r="S230" s="18"/>
      <c r="T230" s="18"/>
      <c r="U230" s="18"/>
    </row>
    <row r="231" spans="1:21" x14ac:dyDescent="0.15">
      <c r="A231" s="12" t="s">
        <v>379</v>
      </c>
      <c r="B231" s="12">
        <v>72.835610000000003</v>
      </c>
      <c r="C231" s="12">
        <v>94.384981999999994</v>
      </c>
      <c r="D231" s="12">
        <v>85.521789999999996</v>
      </c>
      <c r="E231" s="12">
        <v>96.03192</v>
      </c>
      <c r="F231" s="12">
        <v>63.075490000000002</v>
      </c>
      <c r="G231" s="12">
        <v>94.753088000000005</v>
      </c>
      <c r="H231" s="12">
        <v>59.909239999999997</v>
      </c>
      <c r="I231" s="12">
        <v>88.292259999999999</v>
      </c>
      <c r="J231" s="12">
        <v>80.291202430062498</v>
      </c>
      <c r="K231" s="12">
        <v>84.326533518428093</v>
      </c>
      <c r="L231" s="12">
        <v>80.419543164743601</v>
      </c>
      <c r="M231" s="12">
        <v>84.47511967898123</v>
      </c>
      <c r="N231" s="12">
        <v>68.855889292062386</v>
      </c>
      <c r="O231" s="12">
        <v>73.56484411063424</v>
      </c>
      <c r="P231" s="12">
        <v>88.961117892019033</v>
      </c>
      <c r="Q231" s="12">
        <v>94.278097236426149</v>
      </c>
      <c r="R231" s="18"/>
      <c r="S231" s="18"/>
      <c r="T231" s="18"/>
      <c r="U231" s="18"/>
    </row>
    <row r="232" spans="1:21" x14ac:dyDescent="0.15">
      <c r="A232" s="12" t="s">
        <v>199</v>
      </c>
      <c r="B232" s="12">
        <v>65.71705</v>
      </c>
      <c r="C232" s="12">
        <v>92.054137999999995</v>
      </c>
      <c r="D232" s="12">
        <v>86.666150000000002</v>
      </c>
      <c r="E232" s="12">
        <v>96.057580000000002</v>
      </c>
      <c r="F232" s="12">
        <v>53.723039999999997</v>
      </c>
      <c r="G232" s="12">
        <v>92.56232</v>
      </c>
      <c r="H232" s="12">
        <v>54.115349999999999</v>
      </c>
      <c r="I232" s="12">
        <v>86.193539999999999</v>
      </c>
      <c r="J232" s="12">
        <v>70.041144039838173</v>
      </c>
      <c r="K232" s="12">
        <v>74.709006337039938</v>
      </c>
      <c r="L232" s="12">
        <v>69.648440263330542</v>
      </c>
      <c r="M232" s="12">
        <v>74.326575623270315</v>
      </c>
      <c r="N232" s="12">
        <v>49.168928322939266</v>
      </c>
      <c r="O232" s="12">
        <v>54.13448998950696</v>
      </c>
      <c r="P232" s="12">
        <v>73.090552201246595</v>
      </c>
      <c r="Q232" s="12">
        <v>79.097374991260267</v>
      </c>
      <c r="R232" s="18"/>
      <c r="S232" s="18"/>
      <c r="T232" s="18"/>
      <c r="U232" s="18"/>
    </row>
    <row r="233" spans="1:21" x14ac:dyDescent="0.15">
      <c r="A233" s="12" t="s">
        <v>200</v>
      </c>
      <c r="B233" s="12">
        <v>64.503360000000001</v>
      </c>
      <c r="C233" s="12">
        <v>92.021354000000002</v>
      </c>
      <c r="D233" s="12">
        <v>85.465890000000002</v>
      </c>
      <c r="E233" s="12">
        <v>96.024659999999997</v>
      </c>
      <c r="F233" s="12">
        <v>54.27581</v>
      </c>
      <c r="G233" s="12">
        <v>92.532968999999994</v>
      </c>
      <c r="H233" s="12">
        <v>52.45438</v>
      </c>
      <c r="I233" s="12">
        <v>85.745249999999999</v>
      </c>
      <c r="J233" s="12">
        <v>70.441235068657264</v>
      </c>
      <c r="K233" s="12">
        <v>75.053709919622293</v>
      </c>
      <c r="L233" s="12">
        <v>70.695466559854736</v>
      </c>
      <c r="M233" s="12">
        <v>75.35379744937471</v>
      </c>
      <c r="N233" s="12">
        <v>46.813451626854473</v>
      </c>
      <c r="O233" s="12">
        <v>51.645154878649336</v>
      </c>
      <c r="P233" s="12">
        <v>72.335612121963621</v>
      </c>
      <c r="Q233" s="12">
        <v>78.288049304776536</v>
      </c>
      <c r="R233" s="18"/>
      <c r="S233" s="18"/>
      <c r="T233" s="18"/>
      <c r="U233" s="18"/>
    </row>
    <row r="234" spans="1:21" x14ac:dyDescent="0.15">
      <c r="A234" s="12" t="s">
        <v>201</v>
      </c>
      <c r="B234" s="12">
        <v>67.886690000000002</v>
      </c>
      <c r="C234" s="12">
        <v>93.107079999999996</v>
      </c>
      <c r="D234" s="12">
        <v>86.493440000000007</v>
      </c>
      <c r="E234" s="12">
        <v>96.306269999999998</v>
      </c>
      <c r="F234" s="12">
        <v>60.117170000000002</v>
      </c>
      <c r="G234" s="12">
        <v>93.907182000000006</v>
      </c>
      <c r="H234" s="12">
        <v>56.24765</v>
      </c>
      <c r="I234" s="12">
        <v>86.865070000000003</v>
      </c>
      <c r="J234" s="12">
        <v>73.754620044707124</v>
      </c>
      <c r="K234" s="12">
        <v>76.93450200317433</v>
      </c>
      <c r="L234" s="12">
        <v>72.214960660821546</v>
      </c>
      <c r="M234" s="12">
        <v>75.371978364310948</v>
      </c>
      <c r="N234" s="12">
        <v>59.710181539451114</v>
      </c>
      <c r="O234" s="12">
        <v>63.311251967781082</v>
      </c>
      <c r="P234" s="12">
        <v>83.078673211084634</v>
      </c>
      <c r="Q234" s="12">
        <v>87.303145651942643</v>
      </c>
      <c r="R234" s="18"/>
      <c r="S234" s="18"/>
      <c r="T234" s="18"/>
      <c r="U234" s="18"/>
    </row>
    <row r="235" spans="1:21" x14ac:dyDescent="0.15">
      <c r="A235" s="12" t="s">
        <v>202</v>
      </c>
      <c r="B235" s="12">
        <v>64.725850000000008</v>
      </c>
      <c r="C235" s="12">
        <v>92.135358999999994</v>
      </c>
      <c r="D235" s="12">
        <v>84.55292</v>
      </c>
      <c r="E235" s="12">
        <v>95.823189999999997</v>
      </c>
      <c r="F235" s="12">
        <v>54.889479999999999</v>
      </c>
      <c r="G235" s="12">
        <v>92.073457000000005</v>
      </c>
      <c r="H235" s="12">
        <v>51.314999999999998</v>
      </c>
      <c r="I235" s="12">
        <v>85.518820000000005</v>
      </c>
      <c r="J235" s="12">
        <v>72.117536061838464</v>
      </c>
      <c r="K235" s="12">
        <v>76.232733518124633</v>
      </c>
      <c r="L235" s="12">
        <v>71.227039786513714</v>
      </c>
      <c r="M235" s="12">
        <v>75.320521524892314</v>
      </c>
      <c r="N235" s="12">
        <v>52.89593027326562</v>
      </c>
      <c r="O235" s="12">
        <v>57.362601943126656</v>
      </c>
      <c r="P235" s="12">
        <v>76.596266219059089</v>
      </c>
      <c r="Q235" s="12">
        <v>81.943682173049297</v>
      </c>
      <c r="R235" s="18"/>
      <c r="S235" s="18"/>
      <c r="T235" s="18"/>
      <c r="U235" s="18"/>
    </row>
    <row r="236" spans="1:21" x14ac:dyDescent="0.15">
      <c r="A236" s="12" t="s">
        <v>203</v>
      </c>
      <c r="B236" s="12">
        <v>72.934079999999994</v>
      </c>
      <c r="C236" s="12">
        <v>94.293389000000005</v>
      </c>
      <c r="D236" s="12">
        <v>86.227239999999995</v>
      </c>
      <c r="E236" s="12">
        <v>96.151830000000004</v>
      </c>
      <c r="F236" s="12">
        <v>63.050359999999998</v>
      </c>
      <c r="G236" s="12">
        <v>94.255263999999997</v>
      </c>
      <c r="H236" s="12">
        <v>61.136850000000003</v>
      </c>
      <c r="I236" s="12">
        <v>89.170109999999994</v>
      </c>
      <c r="J236" s="12">
        <v>79.655139861279011</v>
      </c>
      <c r="K236" s="12">
        <v>83.993189008218366</v>
      </c>
      <c r="L236" s="12">
        <v>77.253439196289207</v>
      </c>
      <c r="M236" s="12">
        <v>81.560769270487</v>
      </c>
      <c r="N236" s="12">
        <v>65.971514973713553</v>
      </c>
      <c r="O236" s="12">
        <v>71.032872351392058</v>
      </c>
      <c r="P236" s="12">
        <v>85.450423000056432</v>
      </c>
      <c r="Q236" s="12">
        <v>91.177714282204974</v>
      </c>
      <c r="R236" s="18"/>
      <c r="S236" s="18"/>
      <c r="T236" s="18"/>
      <c r="U236" s="18"/>
    </row>
    <row r="237" spans="1:21" x14ac:dyDescent="0.15">
      <c r="A237" s="12" t="s">
        <v>204</v>
      </c>
      <c r="B237" s="12">
        <v>67.54025</v>
      </c>
      <c r="C237" s="12">
        <v>92.554210999999995</v>
      </c>
      <c r="D237" s="12">
        <v>85.92989</v>
      </c>
      <c r="E237" s="12">
        <v>95.844030000000004</v>
      </c>
      <c r="F237" s="12">
        <v>57.863419999999998</v>
      </c>
      <c r="G237" s="12">
        <v>92.618365999999995</v>
      </c>
      <c r="H237" s="12">
        <v>54.439079999999997</v>
      </c>
      <c r="I237" s="12">
        <v>87.071910000000003</v>
      </c>
      <c r="J237" s="12">
        <v>73.403990002373519</v>
      </c>
      <c r="K237" s="12">
        <v>77.887909358440524</v>
      </c>
      <c r="L237" s="12">
        <v>71.502691079103158</v>
      </c>
      <c r="M237" s="12">
        <v>75.946521973800088</v>
      </c>
      <c r="N237" s="12">
        <v>54.290619577173658</v>
      </c>
      <c r="O237" s="12">
        <v>59.206674999729849</v>
      </c>
      <c r="P237" s="12">
        <v>78.138097311517825</v>
      </c>
      <c r="Q237" s="12">
        <v>83.990120682240558</v>
      </c>
      <c r="R237" s="18"/>
      <c r="S237" s="18"/>
      <c r="T237" s="18"/>
      <c r="U237" s="18"/>
    </row>
    <row r="238" spans="1:21" x14ac:dyDescent="0.15">
      <c r="A238" s="12" t="s">
        <v>205</v>
      </c>
      <c r="B238" s="12">
        <v>59.818489999999997</v>
      </c>
      <c r="C238" s="12">
        <v>90.404961</v>
      </c>
      <c r="D238" s="12">
        <v>84.580470000000005</v>
      </c>
      <c r="E238" s="12">
        <v>95.504140000000007</v>
      </c>
      <c r="F238" s="12">
        <v>49.594160000000002</v>
      </c>
      <c r="G238" s="12">
        <v>90.482676999999995</v>
      </c>
      <c r="H238" s="12">
        <v>46.896349999999998</v>
      </c>
      <c r="I238" s="12">
        <v>82.018919999999994</v>
      </c>
      <c r="J238" s="12">
        <v>66.697823255365591</v>
      </c>
      <c r="K238" s="12">
        <v>70.766238255577079</v>
      </c>
      <c r="L238" s="12">
        <v>65.727215186869046</v>
      </c>
      <c r="M238" s="12">
        <v>69.783875811145947</v>
      </c>
      <c r="N238" s="12">
        <v>47.551884677730193</v>
      </c>
      <c r="O238" s="12">
        <v>51.82572286856557</v>
      </c>
      <c r="P238" s="12">
        <v>71.393095269035626</v>
      </c>
      <c r="Q238" s="12">
        <v>76.601538439284738</v>
      </c>
      <c r="R238" s="18"/>
      <c r="S238" s="18"/>
      <c r="T238" s="18"/>
      <c r="U238" s="18"/>
    </row>
    <row r="239" spans="1:21" x14ac:dyDescent="0.15">
      <c r="A239" s="12" t="s">
        <v>206</v>
      </c>
      <c r="B239" s="12">
        <v>70.982039999999998</v>
      </c>
      <c r="C239" s="12">
        <v>93.683158000000006</v>
      </c>
      <c r="D239" s="12">
        <v>86.928269999999998</v>
      </c>
      <c r="E239" s="12">
        <v>96.404679999999999</v>
      </c>
      <c r="F239" s="12">
        <v>63.044350000000001</v>
      </c>
      <c r="G239" s="12">
        <v>93.994169999999997</v>
      </c>
      <c r="H239" s="12">
        <v>59.734679999999997</v>
      </c>
      <c r="I239" s="12">
        <v>88.378079999999997</v>
      </c>
      <c r="J239" s="12">
        <v>76.312266232709987</v>
      </c>
      <c r="K239" s="12">
        <v>81.250837962362795</v>
      </c>
      <c r="L239" s="12">
        <v>74.395482024735912</v>
      </c>
      <c r="M239" s="12">
        <v>79.309526545855903</v>
      </c>
      <c r="N239" s="12">
        <v>60.918850482016708</v>
      </c>
      <c r="O239" s="12">
        <v>66.439013933533346</v>
      </c>
      <c r="P239" s="12">
        <v>84.151446153935268</v>
      </c>
      <c r="Q239" s="12">
        <v>90.562708101706363</v>
      </c>
      <c r="R239" s="18"/>
      <c r="S239" s="18"/>
      <c r="T239" s="18"/>
      <c r="U239" s="18"/>
    </row>
    <row r="240" spans="1:21" x14ac:dyDescent="0.15">
      <c r="A240" s="12" t="s">
        <v>207</v>
      </c>
      <c r="B240" s="12">
        <v>65.926140000000004</v>
      </c>
      <c r="C240" s="12">
        <v>92.209091999999998</v>
      </c>
      <c r="D240" s="12">
        <v>84.474590000000006</v>
      </c>
      <c r="E240" s="12">
        <v>95.840440000000001</v>
      </c>
      <c r="F240" s="12">
        <v>57.731789999999997</v>
      </c>
      <c r="G240" s="12">
        <v>92.716419000000002</v>
      </c>
      <c r="H240" s="12">
        <v>51.784979999999997</v>
      </c>
      <c r="I240" s="12">
        <v>84.914789999999996</v>
      </c>
      <c r="J240" s="12">
        <v>73.649494720805336</v>
      </c>
      <c r="K240" s="12">
        <v>77.237594446207169</v>
      </c>
      <c r="L240" s="12">
        <v>73.035333620337369</v>
      </c>
      <c r="M240" s="12">
        <v>76.620139113909389</v>
      </c>
      <c r="N240" s="12">
        <v>52.365961146709004</v>
      </c>
      <c r="O240" s="12">
        <v>56.137930400447708</v>
      </c>
      <c r="P240" s="12">
        <v>78.954308064728068</v>
      </c>
      <c r="Q240" s="12">
        <v>83.581860872044487</v>
      </c>
      <c r="R240" s="18"/>
      <c r="S240" s="18"/>
      <c r="T240" s="18"/>
      <c r="U240" s="18"/>
    </row>
    <row r="241" spans="1:21" x14ac:dyDescent="0.15">
      <c r="A241" s="12" t="s">
        <v>208</v>
      </c>
      <c r="B241" s="12">
        <v>56.80968</v>
      </c>
      <c r="C241" s="12">
        <v>89.168949999999995</v>
      </c>
      <c r="D241" s="12">
        <v>83.950649999999996</v>
      </c>
      <c r="E241" s="12">
        <v>95.356740000000002</v>
      </c>
      <c r="F241" s="12">
        <v>50.497059999999998</v>
      </c>
      <c r="G241" s="12">
        <v>90.438952999999998</v>
      </c>
      <c r="H241" s="12">
        <v>45.467700000000001</v>
      </c>
      <c r="I241" s="12">
        <v>83.329480000000004</v>
      </c>
      <c r="J241" s="12">
        <v>63.099554196183526</v>
      </c>
      <c r="K241" s="12">
        <v>67.470748740018564</v>
      </c>
      <c r="L241" s="12">
        <v>62.518451423947887</v>
      </c>
      <c r="M241" s="12">
        <v>66.889661368867124</v>
      </c>
      <c r="N241" s="12">
        <v>35.371086714020883</v>
      </c>
      <c r="O241" s="12">
        <v>39.59316155166406</v>
      </c>
      <c r="P241" s="12">
        <v>60.272423048988301</v>
      </c>
      <c r="Q241" s="12">
        <v>65.728213442176852</v>
      </c>
      <c r="R241" s="18"/>
      <c r="S241" s="18"/>
      <c r="T241" s="18"/>
      <c r="U241" s="18"/>
    </row>
    <row r="242" spans="1:21" x14ac:dyDescent="0.15">
      <c r="A242" s="12" t="s">
        <v>209</v>
      </c>
      <c r="B242" s="12">
        <v>61.092109999999998</v>
      </c>
      <c r="C242" s="12">
        <v>90.463707999999997</v>
      </c>
      <c r="D242" s="12">
        <v>85.055620000000005</v>
      </c>
      <c r="E242" s="12">
        <v>95.716120000000004</v>
      </c>
      <c r="F242" s="12">
        <v>55.67259</v>
      </c>
      <c r="G242" s="12">
        <v>92.305935000000005</v>
      </c>
      <c r="H242" s="12">
        <v>49.291220000000003</v>
      </c>
      <c r="I242" s="12">
        <v>85.237660000000005</v>
      </c>
      <c r="J242" s="12">
        <v>70.772929728875354</v>
      </c>
      <c r="K242" s="12">
        <v>74.905850799416967</v>
      </c>
      <c r="L242" s="12">
        <v>70.075899762922063</v>
      </c>
      <c r="M242" s="12">
        <v>74.205162973846811</v>
      </c>
      <c r="N242" s="12">
        <v>48.442263097146764</v>
      </c>
      <c r="O242" s="12">
        <v>52.77756445734807</v>
      </c>
      <c r="P242" s="12">
        <v>73.749250673064594</v>
      </c>
      <c r="Q242" s="12">
        <v>79.074485624082797</v>
      </c>
      <c r="R242" s="18"/>
      <c r="S242" s="18"/>
      <c r="T242" s="18"/>
      <c r="U242" s="18"/>
    </row>
    <row r="243" spans="1:21" x14ac:dyDescent="0.15">
      <c r="A243" s="12" t="s">
        <v>210</v>
      </c>
      <c r="B243" s="12">
        <v>60.692500000000003</v>
      </c>
      <c r="C243" s="12">
        <v>90.812708000000001</v>
      </c>
      <c r="D243" s="12">
        <v>83.287869999999998</v>
      </c>
      <c r="E243" s="12">
        <v>95.425280000000001</v>
      </c>
      <c r="F243" s="12">
        <v>53.264360000000003</v>
      </c>
      <c r="G243" s="12">
        <v>91.261285000000001</v>
      </c>
      <c r="H243" s="12">
        <v>47.27252</v>
      </c>
      <c r="I243" s="12">
        <v>83.375609999999995</v>
      </c>
      <c r="J243" s="12">
        <v>68.235010155254159</v>
      </c>
      <c r="K243" s="12">
        <v>71.907129191547043</v>
      </c>
      <c r="L243" s="12">
        <v>67.753575333790977</v>
      </c>
      <c r="M243" s="12">
        <v>71.41951188505395</v>
      </c>
      <c r="N243" s="12">
        <v>43.172121788519689</v>
      </c>
      <c r="O243" s="12">
        <v>46.866835920220147</v>
      </c>
      <c r="P243" s="12">
        <v>70.363329537263539</v>
      </c>
      <c r="Q243" s="12">
        <v>75.0684359475337</v>
      </c>
      <c r="R243" s="18"/>
      <c r="S243" s="18"/>
      <c r="T243" s="18"/>
      <c r="U243" s="18"/>
    </row>
    <row r="244" spans="1:21" x14ac:dyDescent="0.15">
      <c r="A244" s="12" t="s">
        <v>211</v>
      </c>
      <c r="B244" s="12">
        <v>64.811949999999996</v>
      </c>
      <c r="C244" s="12">
        <v>92.187718000000004</v>
      </c>
      <c r="D244" s="12">
        <v>85.177859999999995</v>
      </c>
      <c r="E244" s="12">
        <v>96.045810000000003</v>
      </c>
      <c r="F244" s="12">
        <v>54.633299999999998</v>
      </c>
      <c r="G244" s="12">
        <v>92.360338999999996</v>
      </c>
      <c r="H244" s="12">
        <v>52.61562</v>
      </c>
      <c r="I244" s="12">
        <v>85.562029999999993</v>
      </c>
      <c r="J244" s="12">
        <v>71.281994820963718</v>
      </c>
      <c r="K244" s="12">
        <v>75.119524565612579</v>
      </c>
      <c r="L244" s="12">
        <v>69.732857169684266</v>
      </c>
      <c r="M244" s="12">
        <v>73.546802876850364</v>
      </c>
      <c r="N244" s="12">
        <v>51.421114249897968</v>
      </c>
      <c r="O244" s="12">
        <v>55.552782241348233</v>
      </c>
      <c r="P244" s="12">
        <v>76.567654193737908</v>
      </c>
      <c r="Q244" s="12">
        <v>81.574238593467683</v>
      </c>
      <c r="R244" s="18"/>
      <c r="S244" s="18"/>
      <c r="T244" s="18"/>
      <c r="U244" s="18"/>
    </row>
    <row r="245" spans="1:21" x14ac:dyDescent="0.15">
      <c r="A245" s="12" t="s">
        <v>212</v>
      </c>
      <c r="B245" s="12">
        <v>73.356580000000008</v>
      </c>
      <c r="C245" s="12">
        <v>93.988838000000001</v>
      </c>
      <c r="D245" s="12">
        <v>86.376909999999995</v>
      </c>
      <c r="E245" s="12">
        <v>96.343969999999999</v>
      </c>
      <c r="F245" s="12">
        <v>58.198790000000002</v>
      </c>
      <c r="G245" s="12">
        <v>93.772278999999997</v>
      </c>
      <c r="H245" s="12">
        <v>59.45187</v>
      </c>
      <c r="I245" s="12">
        <v>88.60624</v>
      </c>
      <c r="J245" s="12">
        <v>77.063172410488207</v>
      </c>
      <c r="K245" s="12">
        <v>81.378042438367231</v>
      </c>
      <c r="L245" s="12">
        <v>75.041822060080776</v>
      </c>
      <c r="M245" s="12">
        <v>79.319920515213198</v>
      </c>
      <c r="N245" s="12">
        <v>60.146404526669492</v>
      </c>
      <c r="O245" s="12">
        <v>64.986345690599251</v>
      </c>
      <c r="P245" s="12">
        <v>83.182937687683904</v>
      </c>
      <c r="Q245" s="12">
        <v>88.841415187829938</v>
      </c>
      <c r="R245" s="18"/>
      <c r="S245" s="18"/>
      <c r="T245" s="18"/>
      <c r="U245" s="18"/>
    </row>
    <row r="246" spans="1:21" x14ac:dyDescent="0.15">
      <c r="A246" s="12" t="s">
        <v>213</v>
      </c>
      <c r="B246" s="12">
        <v>58.425429999999999</v>
      </c>
      <c r="C246" s="12">
        <v>89.903300000000002</v>
      </c>
      <c r="D246" s="12">
        <v>84.836730000000003</v>
      </c>
      <c r="E246" s="12">
        <v>95.608410000000006</v>
      </c>
      <c r="F246" s="12">
        <v>49.834940000000003</v>
      </c>
      <c r="G246" s="12">
        <v>90.506799999999998</v>
      </c>
      <c r="H246" s="12">
        <v>48.598489999999998</v>
      </c>
      <c r="I246" s="12">
        <v>84.486320000000006</v>
      </c>
      <c r="J246" s="12">
        <v>64.897331274056896</v>
      </c>
      <c r="K246" s="12">
        <v>68.156257736193353</v>
      </c>
      <c r="L246" s="12">
        <v>64.314615402657978</v>
      </c>
      <c r="M246" s="12">
        <v>67.5762211456953</v>
      </c>
      <c r="N246" s="12">
        <v>39.189109959076781</v>
      </c>
      <c r="O246" s="12">
        <v>42.422414480242104</v>
      </c>
      <c r="P246" s="12">
        <v>65.504607359754942</v>
      </c>
      <c r="Q246" s="12">
        <v>69.668807272104715</v>
      </c>
      <c r="R246" s="18"/>
      <c r="S246" s="18"/>
      <c r="T246" s="18"/>
      <c r="U246" s="18"/>
    </row>
    <row r="247" spans="1:21" x14ac:dyDescent="0.15">
      <c r="A247" s="12" t="s">
        <v>214</v>
      </c>
      <c r="B247" s="12">
        <v>59.750660000000003</v>
      </c>
      <c r="C247" s="12">
        <v>90.018575999999996</v>
      </c>
      <c r="D247" s="12">
        <v>83.854969999999994</v>
      </c>
      <c r="E247" s="12">
        <v>95.513030000000001</v>
      </c>
      <c r="F247" s="12">
        <v>51.507399999999997</v>
      </c>
      <c r="G247" s="12">
        <v>91.774544000000006</v>
      </c>
      <c r="H247" s="12">
        <v>48.30106</v>
      </c>
      <c r="I247" s="12">
        <v>83.591319999999996</v>
      </c>
      <c r="J247" s="12">
        <v>68.030770829340383</v>
      </c>
      <c r="K247" s="12">
        <v>71.429692602723932</v>
      </c>
      <c r="L247" s="12">
        <v>66.690631688453976</v>
      </c>
      <c r="M247" s="12">
        <v>70.064065593460001</v>
      </c>
      <c r="N247" s="12">
        <v>43.354279246355894</v>
      </c>
      <c r="O247" s="12">
        <v>46.753046493570388</v>
      </c>
      <c r="P247" s="12">
        <v>69.954885466472547</v>
      </c>
      <c r="Q247" s="12">
        <v>74.262555867458687</v>
      </c>
      <c r="R247" s="18"/>
      <c r="S247" s="18"/>
      <c r="T247" s="18"/>
      <c r="U247" s="18"/>
    </row>
    <row r="248" spans="1:21" x14ac:dyDescent="0.15">
      <c r="A248" s="12" t="s">
        <v>215</v>
      </c>
      <c r="B248" s="12">
        <v>64.161270000000002</v>
      </c>
      <c r="C248" s="12">
        <v>91.263352999999995</v>
      </c>
      <c r="D248" s="12">
        <v>83.86215</v>
      </c>
      <c r="E248" s="12">
        <v>95.587440000000001</v>
      </c>
      <c r="F248" s="12">
        <v>53.823839999999997</v>
      </c>
      <c r="G248" s="12">
        <v>92.754885999999999</v>
      </c>
      <c r="H248" s="12">
        <v>46.516359999999999</v>
      </c>
      <c r="I248" s="12">
        <v>82.697389999999999</v>
      </c>
      <c r="J248" s="12">
        <v>73.676600717593459</v>
      </c>
      <c r="K248" s="12">
        <v>77.746912591640609</v>
      </c>
      <c r="L248" s="12">
        <v>71.908998891926089</v>
      </c>
      <c r="M248" s="12">
        <v>75.941743603673032</v>
      </c>
      <c r="N248" s="12">
        <v>51.587193558372654</v>
      </c>
      <c r="O248" s="12">
        <v>55.80312851900694</v>
      </c>
      <c r="P248" s="12">
        <v>78.106860635077595</v>
      </c>
      <c r="Q248" s="12">
        <v>83.276528642014753</v>
      </c>
      <c r="R248" s="18"/>
      <c r="S248" s="18"/>
      <c r="T248" s="18"/>
      <c r="U248" s="18"/>
    </row>
    <row r="249" spans="1:21" x14ac:dyDescent="0.15">
      <c r="A249" s="12" t="s">
        <v>216</v>
      </c>
      <c r="B249" s="12">
        <v>65.468299999999999</v>
      </c>
      <c r="C249" s="12">
        <v>92.082948999999999</v>
      </c>
      <c r="D249" s="12">
        <v>85.931709999999995</v>
      </c>
      <c r="E249" s="12">
        <v>95.786500000000004</v>
      </c>
      <c r="F249" s="12">
        <v>59.944560000000003</v>
      </c>
      <c r="G249" s="12">
        <v>93.845224999999999</v>
      </c>
      <c r="H249" s="12">
        <v>52.063400000000001</v>
      </c>
      <c r="I249" s="12">
        <v>86.051249999999996</v>
      </c>
      <c r="J249" s="12">
        <v>72.829811988656914</v>
      </c>
      <c r="K249" s="12">
        <v>77.062319825294281</v>
      </c>
      <c r="L249" s="12">
        <v>71.716496951199858</v>
      </c>
      <c r="M249" s="12">
        <v>75.920096370154155</v>
      </c>
      <c r="N249" s="12">
        <v>53.796482685350711</v>
      </c>
      <c r="O249" s="12">
        <v>58.365217158378712</v>
      </c>
      <c r="P249" s="12">
        <v>78.34036991518866</v>
      </c>
      <c r="Q249" s="12">
        <v>83.829743150884752</v>
      </c>
      <c r="R249" s="18"/>
      <c r="S249" s="18"/>
      <c r="T249" s="18"/>
      <c r="U249" s="18"/>
    </row>
    <row r="250" spans="1:21" x14ac:dyDescent="0.15">
      <c r="A250" s="12" t="s">
        <v>217</v>
      </c>
      <c r="B250" s="12">
        <v>62.35389</v>
      </c>
      <c r="C250" s="12">
        <v>91.901343999999995</v>
      </c>
      <c r="D250" s="12">
        <v>85.192019999999999</v>
      </c>
      <c r="E250" s="12">
        <v>95.969409999999996</v>
      </c>
      <c r="F250" s="12">
        <v>55.60651</v>
      </c>
      <c r="G250" s="12">
        <v>92.831727999999998</v>
      </c>
      <c r="H250" s="12">
        <v>52.400199999999998</v>
      </c>
      <c r="I250" s="12">
        <v>86.643749999999997</v>
      </c>
      <c r="J250" s="12">
        <v>68.390398536793782</v>
      </c>
      <c r="K250" s="12">
        <v>71.654970928509826</v>
      </c>
      <c r="L250" s="12">
        <v>67.228870246611834</v>
      </c>
      <c r="M250" s="12">
        <v>70.467784044033849</v>
      </c>
      <c r="N250" s="12">
        <v>51.066023526389181</v>
      </c>
      <c r="O250" s="12">
        <v>54.643627131196915</v>
      </c>
      <c r="P250" s="12">
        <v>76.25820725520002</v>
      </c>
      <c r="Q250" s="12">
        <v>80.610166682084397</v>
      </c>
      <c r="R250" s="18"/>
      <c r="S250" s="18"/>
      <c r="T250" s="18"/>
      <c r="U250" s="18"/>
    </row>
    <row r="251" spans="1:21" x14ac:dyDescent="0.15">
      <c r="A251" s="12" t="s">
        <v>380</v>
      </c>
      <c r="B251" s="12">
        <v>72.657430000000005</v>
      </c>
      <c r="C251" s="12">
        <v>94.277973000000003</v>
      </c>
      <c r="D251" s="12">
        <v>85.886629999999997</v>
      </c>
      <c r="E251" s="12">
        <v>96.324330000000003</v>
      </c>
      <c r="F251" s="12">
        <v>61.754829999999998</v>
      </c>
      <c r="G251" s="12">
        <v>93.968412000000001</v>
      </c>
      <c r="H251" s="12">
        <v>57.413670000000003</v>
      </c>
      <c r="I251" s="12">
        <v>87.977639999999994</v>
      </c>
      <c r="J251" s="12">
        <v>79.573654257957131</v>
      </c>
      <c r="K251" s="12">
        <v>83.634674476714139</v>
      </c>
      <c r="L251" s="12">
        <v>79.885835491073848</v>
      </c>
      <c r="M251" s="12">
        <v>84.004043288319636</v>
      </c>
      <c r="N251" s="12">
        <v>71.250508093517581</v>
      </c>
      <c r="O251" s="12">
        <v>76.132569598685379</v>
      </c>
      <c r="P251" s="12">
        <v>89.062870413974011</v>
      </c>
      <c r="Q251" s="12">
        <v>94.488161311024271</v>
      </c>
      <c r="R251" s="18"/>
      <c r="S251" s="18"/>
      <c r="T251" s="18"/>
      <c r="U251" s="18"/>
    </row>
    <row r="252" spans="1:21" x14ac:dyDescent="0.15">
      <c r="A252" s="12" t="s">
        <v>381</v>
      </c>
      <c r="B252" s="12">
        <v>69.385120000000001</v>
      </c>
      <c r="C252" s="12">
        <v>93.147827000000007</v>
      </c>
      <c r="D252" s="12">
        <v>85.678049999999999</v>
      </c>
      <c r="E252" s="12">
        <v>96.201139999999995</v>
      </c>
      <c r="F252" s="12">
        <v>56.220500000000001</v>
      </c>
      <c r="G252" s="12">
        <v>93.547539</v>
      </c>
      <c r="H252" s="12">
        <v>52.380809999999997</v>
      </c>
      <c r="I252" s="12">
        <v>86.517169999999993</v>
      </c>
      <c r="J252" s="12">
        <v>76.96026558764045</v>
      </c>
      <c r="K252" s="12">
        <v>80.908046074016156</v>
      </c>
      <c r="L252" s="12">
        <v>76.257703905928182</v>
      </c>
      <c r="M252" s="12">
        <v>80.206079952072301</v>
      </c>
      <c r="N252" s="12">
        <v>54.417148029603425</v>
      </c>
      <c r="O252" s="12">
        <v>58.708512093994869</v>
      </c>
      <c r="P252" s="12">
        <v>79.60137224660825</v>
      </c>
      <c r="Q252" s="12">
        <v>84.755702894211566</v>
      </c>
      <c r="R252" s="18"/>
      <c r="S252" s="18"/>
      <c r="T252" s="18"/>
      <c r="U252" s="18"/>
    </row>
    <row r="253" spans="1:21" x14ac:dyDescent="0.15">
      <c r="A253" s="12" t="s">
        <v>382</v>
      </c>
      <c r="B253" s="12">
        <v>57.568980000000003</v>
      </c>
      <c r="C253" s="12">
        <v>89.282049999999998</v>
      </c>
      <c r="D253" s="12">
        <v>83.004480000000001</v>
      </c>
      <c r="E253" s="12">
        <v>95.327719999999999</v>
      </c>
      <c r="F253" s="12">
        <v>48.875579999999999</v>
      </c>
      <c r="G253" s="12">
        <v>90.565112999999997</v>
      </c>
      <c r="H253" s="12">
        <v>44.447270000000003</v>
      </c>
      <c r="I253" s="12">
        <v>79.970569999999995</v>
      </c>
      <c r="J253" s="12">
        <v>66.647508161599191</v>
      </c>
      <c r="K253" s="12">
        <v>70.369518631377943</v>
      </c>
      <c r="L253" s="12">
        <v>68.566013003293818</v>
      </c>
      <c r="M253" s="12">
        <v>72.387905394438647</v>
      </c>
      <c r="N253" s="12">
        <v>36.672940521433411</v>
      </c>
      <c r="O253" s="12">
        <v>40.228462382968807</v>
      </c>
      <c r="P253" s="12">
        <v>64.831877747289766</v>
      </c>
      <c r="Q253" s="12">
        <v>69.545495781003993</v>
      </c>
      <c r="R253" s="18"/>
      <c r="S253" s="18"/>
      <c r="T253" s="18"/>
      <c r="U253" s="18"/>
    </row>
    <row r="254" spans="1:21" x14ac:dyDescent="0.15">
      <c r="A254" s="12" t="s">
        <v>383</v>
      </c>
      <c r="B254" s="12">
        <v>71.928190000000001</v>
      </c>
      <c r="C254" s="12">
        <v>94.135973000000007</v>
      </c>
      <c r="D254" s="12">
        <v>85.865489999999994</v>
      </c>
      <c r="E254" s="12">
        <v>96.005409999999998</v>
      </c>
      <c r="F254" s="12">
        <v>58.737630000000003</v>
      </c>
      <c r="G254" s="12">
        <v>93.722899999999996</v>
      </c>
      <c r="H254" s="12">
        <v>58.823</v>
      </c>
      <c r="I254" s="12">
        <v>88.55538</v>
      </c>
      <c r="J254" s="12">
        <v>79.593927351121238</v>
      </c>
      <c r="K254" s="12">
        <v>83.805589885402981</v>
      </c>
      <c r="L254" s="12">
        <v>79.377942362530746</v>
      </c>
      <c r="M254" s="12">
        <v>83.617250205516427</v>
      </c>
      <c r="N254" s="12">
        <v>63.104030799807553</v>
      </c>
      <c r="O254" s="12">
        <v>67.893575025700343</v>
      </c>
      <c r="P254" s="12">
        <v>83.886456431542896</v>
      </c>
      <c r="Q254" s="12">
        <v>89.373962606917388</v>
      </c>
      <c r="R254" s="18"/>
      <c r="S254" s="18"/>
      <c r="T254" s="18"/>
      <c r="U254" s="18"/>
    </row>
    <row r="255" spans="1:21" x14ac:dyDescent="0.15">
      <c r="A255" s="12" t="s">
        <v>384</v>
      </c>
      <c r="B255" s="12">
        <v>63.313890000000001</v>
      </c>
      <c r="C255" s="12">
        <v>91.786036999999993</v>
      </c>
      <c r="D255" s="12">
        <v>83.934110000000004</v>
      </c>
      <c r="E255" s="12">
        <v>95.709370000000007</v>
      </c>
      <c r="F255" s="12">
        <v>51.777389999999997</v>
      </c>
      <c r="G255" s="12">
        <v>92.555305000000004</v>
      </c>
      <c r="H255" s="12">
        <v>48.975819999999999</v>
      </c>
      <c r="I255" s="12">
        <v>84.037170000000003</v>
      </c>
      <c r="J255" s="12">
        <v>73.075134025092567</v>
      </c>
      <c r="K255" s="12">
        <v>77.46144984339719</v>
      </c>
      <c r="L255" s="12">
        <v>73.456422657748917</v>
      </c>
      <c r="M255" s="12">
        <v>77.873985894036124</v>
      </c>
      <c r="N255" s="12">
        <v>49.993481751444492</v>
      </c>
      <c r="O255" s="12">
        <v>54.622775207108376</v>
      </c>
      <c r="P255" s="12">
        <v>76.231735455578104</v>
      </c>
      <c r="Q255" s="12">
        <v>81.912889874809153</v>
      </c>
      <c r="R255" s="18"/>
      <c r="S255" s="18"/>
      <c r="T255" s="18"/>
      <c r="U255" s="18"/>
    </row>
    <row r="256" spans="1:21" x14ac:dyDescent="0.15">
      <c r="A256" s="12" t="s">
        <v>385</v>
      </c>
      <c r="B256" s="12">
        <v>59.55453</v>
      </c>
      <c r="C256" s="12">
        <v>90.469252999999995</v>
      </c>
      <c r="D256" s="12">
        <v>83.065340000000006</v>
      </c>
      <c r="E256" s="12">
        <v>94.873450000000005</v>
      </c>
      <c r="F256" s="12">
        <v>52.335659999999997</v>
      </c>
      <c r="G256" s="12">
        <v>91.760592000000003</v>
      </c>
      <c r="H256" s="12">
        <v>44.803829999999998</v>
      </c>
      <c r="I256" s="12">
        <v>80.843890000000002</v>
      </c>
      <c r="J256" s="12">
        <v>72.078065779215734</v>
      </c>
      <c r="K256" s="12">
        <v>76.229680346056796</v>
      </c>
      <c r="L256" s="12">
        <v>73.641807301256392</v>
      </c>
      <c r="M256" s="12">
        <v>77.845993580761757</v>
      </c>
      <c r="N256" s="12">
        <v>49.594435709609655</v>
      </c>
      <c r="O256" s="12">
        <v>53.842591535822429</v>
      </c>
      <c r="P256" s="12">
        <v>76.42660630374192</v>
      </c>
      <c r="Q256" s="12">
        <v>81.717027713029196</v>
      </c>
      <c r="R256" s="18"/>
      <c r="S256" s="18"/>
      <c r="T256" s="18"/>
      <c r="U256" s="18"/>
    </row>
    <row r="257" spans="1:21" x14ac:dyDescent="0.15">
      <c r="A257" s="12" t="s">
        <v>386</v>
      </c>
      <c r="B257" s="12">
        <v>64.068309999999997</v>
      </c>
      <c r="C257" s="12">
        <v>91.270161000000002</v>
      </c>
      <c r="D257" s="12">
        <v>83.475099999999998</v>
      </c>
      <c r="E257" s="12">
        <v>95.182680000000005</v>
      </c>
      <c r="F257" s="12">
        <v>54.984690000000001</v>
      </c>
      <c r="G257" s="12">
        <v>93.057721000000001</v>
      </c>
      <c r="H257" s="12">
        <v>46.812170000000002</v>
      </c>
      <c r="I257" s="12">
        <v>81.824110000000005</v>
      </c>
      <c r="J257" s="12">
        <v>75.047729515218592</v>
      </c>
      <c r="K257" s="12">
        <v>79.128860881088173</v>
      </c>
      <c r="L257" s="12">
        <v>75.533166845628301</v>
      </c>
      <c r="M257" s="12">
        <v>79.633115875147979</v>
      </c>
      <c r="N257" s="12">
        <v>55.803497548653084</v>
      </c>
      <c r="O257" s="12">
        <v>60.199267994331251</v>
      </c>
      <c r="P257" s="12">
        <v>80.867907178424431</v>
      </c>
      <c r="Q257" s="12">
        <v>86.165199875163907</v>
      </c>
      <c r="R257" s="18"/>
      <c r="S257" s="18"/>
      <c r="T257" s="18"/>
      <c r="U257" s="18"/>
    </row>
    <row r="258" spans="1:21" x14ac:dyDescent="0.15">
      <c r="A258" s="12" t="s">
        <v>387</v>
      </c>
      <c r="B258" s="12">
        <v>65.803030000000007</v>
      </c>
      <c r="C258" s="12">
        <v>92.051090000000002</v>
      </c>
      <c r="D258" s="12">
        <v>86.058959999999999</v>
      </c>
      <c r="E258" s="12">
        <v>95.869159999999994</v>
      </c>
      <c r="F258" s="12">
        <v>54.020150000000001</v>
      </c>
      <c r="G258" s="12">
        <v>92.419299999999993</v>
      </c>
      <c r="H258" s="12">
        <v>54.829639999999998</v>
      </c>
      <c r="I258" s="12">
        <v>85.817049999999995</v>
      </c>
      <c r="J258" s="12">
        <v>74.378814958866087</v>
      </c>
      <c r="K258" s="12">
        <v>78.944195665184395</v>
      </c>
      <c r="L258" s="12">
        <v>75.328407346399175</v>
      </c>
      <c r="M258" s="12">
        <v>79.969027727086811</v>
      </c>
      <c r="N258" s="12">
        <v>52.449396977297781</v>
      </c>
      <c r="O258" s="12">
        <v>57.427009743365623</v>
      </c>
      <c r="P258" s="12">
        <v>77.867236556215914</v>
      </c>
      <c r="Q258" s="12">
        <v>83.887274334683156</v>
      </c>
      <c r="R258" s="18"/>
      <c r="S258" s="18"/>
      <c r="T258" s="18"/>
      <c r="U258" s="18"/>
    </row>
    <row r="259" spans="1:21" x14ac:dyDescent="0.15">
      <c r="A259" s="12" t="s">
        <v>388</v>
      </c>
      <c r="B259" s="12">
        <v>74.450150000000008</v>
      </c>
      <c r="C259" s="12">
        <v>94.759867</v>
      </c>
      <c r="D259" s="12">
        <v>85.861260000000001</v>
      </c>
      <c r="E259" s="12">
        <v>95.881829999999994</v>
      </c>
      <c r="F259" s="12">
        <v>62.988950000000003</v>
      </c>
      <c r="G259" s="12">
        <v>94.021435999999994</v>
      </c>
      <c r="H259" s="12">
        <v>58.961179999999999</v>
      </c>
      <c r="I259" s="12">
        <v>88.139629999999997</v>
      </c>
      <c r="J259" s="12">
        <v>80.995534345707412</v>
      </c>
      <c r="K259" s="12">
        <v>84.945399870297237</v>
      </c>
      <c r="L259" s="12">
        <v>79.844385453653928</v>
      </c>
      <c r="M259" s="12">
        <v>83.795668227145228</v>
      </c>
      <c r="N259" s="12">
        <v>69.940089237476428</v>
      </c>
      <c r="O259" s="12">
        <v>74.67622552881322</v>
      </c>
      <c r="P259" s="12">
        <v>88.743393416079329</v>
      </c>
      <c r="Q259" s="12">
        <v>94.039081756408677</v>
      </c>
      <c r="R259" s="18"/>
      <c r="S259" s="18"/>
      <c r="T259" s="18"/>
      <c r="U259" s="18"/>
    </row>
    <row r="260" spans="1:21" x14ac:dyDescent="0.15">
      <c r="A260" s="12" t="s">
        <v>389</v>
      </c>
      <c r="B260" s="12">
        <v>55.683140000000002</v>
      </c>
      <c r="C260" s="12">
        <v>89.157650000000004</v>
      </c>
      <c r="D260" s="12">
        <v>82.826580000000007</v>
      </c>
      <c r="E260" s="12">
        <v>94.877750000000006</v>
      </c>
      <c r="F260" s="12">
        <v>46.976460000000003</v>
      </c>
      <c r="G260" s="12">
        <v>90.259971000000007</v>
      </c>
      <c r="H260" s="12">
        <v>44.607579999999999</v>
      </c>
      <c r="I260" s="12">
        <v>81.256200000000007</v>
      </c>
      <c r="J260" s="12">
        <v>66.110272776108232</v>
      </c>
      <c r="K260" s="12">
        <v>70.555738459075855</v>
      </c>
      <c r="L260" s="12">
        <v>67.991034767789813</v>
      </c>
      <c r="M260" s="12">
        <v>72.568554913389406</v>
      </c>
      <c r="N260" s="12">
        <v>32.747326033453739</v>
      </c>
      <c r="O260" s="12">
        <v>36.923825883415581</v>
      </c>
      <c r="P260" s="12">
        <v>58.999155596707133</v>
      </c>
      <c r="Q260" s="12">
        <v>64.559220798368258</v>
      </c>
      <c r="R260" s="18"/>
      <c r="S260" s="18"/>
      <c r="T260" s="18"/>
      <c r="U260" s="18"/>
    </row>
    <row r="261" spans="1:21" x14ac:dyDescent="0.15">
      <c r="A261" s="12" t="s">
        <v>390</v>
      </c>
      <c r="B261" s="12">
        <v>58.703890000000001</v>
      </c>
      <c r="C261" s="12">
        <v>91.097009999999997</v>
      </c>
      <c r="D261" s="12">
        <v>83.75121</v>
      </c>
      <c r="E261" s="12">
        <v>95.518320000000003</v>
      </c>
      <c r="F261" s="12">
        <v>56.940240000000003</v>
      </c>
      <c r="G261" s="12">
        <v>93.045803000000006</v>
      </c>
      <c r="H261" s="12">
        <v>45.239629999999998</v>
      </c>
      <c r="I261" s="12">
        <v>80.701419999999999</v>
      </c>
      <c r="J261" s="12">
        <v>72.648267043578912</v>
      </c>
      <c r="K261" s="12">
        <v>76.460887104801472</v>
      </c>
      <c r="L261" s="12">
        <v>74.064628458290073</v>
      </c>
      <c r="M261" s="12">
        <v>77.926561502675597</v>
      </c>
      <c r="N261" s="12">
        <v>49.38113236780373</v>
      </c>
      <c r="O261" s="12">
        <v>53.2685899394613</v>
      </c>
      <c r="P261" s="12">
        <v>75.51495748300114</v>
      </c>
      <c r="Q261" s="12">
        <v>80.338491342717589</v>
      </c>
      <c r="R261" s="18"/>
      <c r="S261" s="18"/>
      <c r="T261" s="18"/>
      <c r="U261" s="18"/>
    </row>
    <row r="262" spans="1:21" x14ac:dyDescent="0.15">
      <c r="A262" s="12" t="s">
        <v>391</v>
      </c>
      <c r="B262" s="12">
        <v>74.486009999999993</v>
      </c>
      <c r="C262" s="12">
        <v>94.497895</v>
      </c>
      <c r="D262" s="12">
        <v>85.89179</v>
      </c>
      <c r="E262" s="12">
        <v>96.146259999999998</v>
      </c>
      <c r="F262" s="12">
        <v>61.538539999999998</v>
      </c>
      <c r="G262" s="12">
        <v>94.043610000000001</v>
      </c>
      <c r="H262" s="12">
        <v>57.304409999999997</v>
      </c>
      <c r="I262" s="12">
        <v>89.067269999999994</v>
      </c>
      <c r="J262" s="12">
        <v>81.035156451957079</v>
      </c>
      <c r="K262" s="12">
        <v>85.81852160248738</v>
      </c>
      <c r="L262" s="12">
        <v>80.346874634145493</v>
      </c>
      <c r="M262" s="12">
        <v>85.128969812125277</v>
      </c>
      <c r="N262" s="12">
        <v>72.378755261528298</v>
      </c>
      <c r="O262" s="12">
        <v>78.210675909365065</v>
      </c>
      <c r="P262" s="12">
        <v>88.93992822130005</v>
      </c>
      <c r="Q262" s="12">
        <v>95.380764973767057</v>
      </c>
      <c r="R262" s="18"/>
      <c r="S262" s="18"/>
      <c r="T262" s="18"/>
      <c r="U262" s="18"/>
    </row>
    <row r="263" spans="1:21" x14ac:dyDescent="0.15">
      <c r="A263" s="12" t="s">
        <v>392</v>
      </c>
      <c r="B263" s="12">
        <v>57.826630000000002</v>
      </c>
      <c r="C263" s="12">
        <v>89.502089999999995</v>
      </c>
      <c r="D263" s="12">
        <v>82.289280000000005</v>
      </c>
      <c r="E263" s="12">
        <v>94.760720000000006</v>
      </c>
      <c r="F263" s="12">
        <v>54.621630000000003</v>
      </c>
      <c r="G263" s="12">
        <v>92.977474999999998</v>
      </c>
      <c r="H263" s="12">
        <v>42.00985</v>
      </c>
      <c r="I263" s="12">
        <v>80.844459999999998</v>
      </c>
      <c r="J263" s="12">
        <v>71.554134417307964</v>
      </c>
      <c r="K263" s="12">
        <v>75.083010988158577</v>
      </c>
      <c r="L263" s="12">
        <v>72.667660581704865</v>
      </c>
      <c r="M263" s="12">
        <v>76.220697404471551</v>
      </c>
      <c r="N263" s="12">
        <v>42.993848587081096</v>
      </c>
      <c r="O263" s="12">
        <v>46.251176371992443</v>
      </c>
      <c r="P263" s="12">
        <v>70.499185883467376</v>
      </c>
      <c r="Q263" s="12">
        <v>74.731785664115023</v>
      </c>
      <c r="R263" s="18"/>
      <c r="S263" s="18"/>
      <c r="T263" s="18"/>
      <c r="U263" s="18"/>
    </row>
    <row r="264" spans="1:21" x14ac:dyDescent="0.15">
      <c r="A264" s="12" t="s">
        <v>393</v>
      </c>
      <c r="B264" s="12">
        <v>60.425719999999998</v>
      </c>
      <c r="C264" s="12">
        <v>90.908661999999993</v>
      </c>
      <c r="D264" s="12">
        <v>83.55574</v>
      </c>
      <c r="E264" s="12">
        <v>95.39143</v>
      </c>
      <c r="F264" s="12">
        <v>56.854120000000002</v>
      </c>
      <c r="G264" s="12">
        <v>92.588866999999993</v>
      </c>
      <c r="H264" s="12">
        <v>44.840789999999998</v>
      </c>
      <c r="I264" s="12">
        <v>82.023960000000002</v>
      </c>
      <c r="J264" s="12">
        <v>72.905701950375345</v>
      </c>
      <c r="K264" s="12">
        <v>77.34957502771806</v>
      </c>
      <c r="L264" s="12">
        <v>73.898277752288848</v>
      </c>
      <c r="M264" s="12">
        <v>78.396466832607288</v>
      </c>
      <c r="N264" s="12">
        <v>57.87450320257377</v>
      </c>
      <c r="O264" s="12">
        <v>62.58550843295253</v>
      </c>
      <c r="P264" s="12">
        <v>79.169739245970419</v>
      </c>
      <c r="Q264" s="12">
        <v>84.68544702932293</v>
      </c>
      <c r="R264" s="18"/>
      <c r="S264" s="18"/>
      <c r="T264" s="18"/>
      <c r="U264" s="18"/>
    </row>
    <row r="265" spans="1:21" x14ac:dyDescent="0.15">
      <c r="A265" s="12" t="s">
        <v>394</v>
      </c>
      <c r="B265" s="12">
        <v>57.472720000000002</v>
      </c>
      <c r="C265" s="12">
        <v>89.525880000000001</v>
      </c>
      <c r="D265" s="12">
        <v>84.83784</v>
      </c>
      <c r="E265" s="12">
        <v>95.794049999999999</v>
      </c>
      <c r="F265" s="12">
        <v>52.784230000000001</v>
      </c>
      <c r="G265" s="12">
        <v>90.960121000000001</v>
      </c>
      <c r="H265" s="12">
        <v>47.786099999999998</v>
      </c>
      <c r="I265" s="12">
        <v>82.604100000000003</v>
      </c>
      <c r="J265" s="12">
        <v>71.287202201248903</v>
      </c>
      <c r="K265" s="12">
        <v>74.619320842891739</v>
      </c>
      <c r="L265" s="12">
        <v>72.952855413798417</v>
      </c>
      <c r="M265" s="12">
        <v>76.342560531123496</v>
      </c>
      <c r="N265" s="12">
        <v>42.133404359359865</v>
      </c>
      <c r="O265" s="12">
        <v>45.33771418152174</v>
      </c>
      <c r="P265" s="12">
        <v>68.291539822553915</v>
      </c>
      <c r="Q265" s="12">
        <v>72.383019052246865</v>
      </c>
      <c r="R265" s="18"/>
      <c r="S265" s="18"/>
      <c r="T265" s="18"/>
      <c r="U265" s="18"/>
    </row>
    <row r="266" spans="1:21" x14ac:dyDescent="0.15">
      <c r="A266" s="12" t="s">
        <v>395</v>
      </c>
      <c r="B266" s="12">
        <v>70.570920000000001</v>
      </c>
      <c r="C266" s="12">
        <v>93.807738999999998</v>
      </c>
      <c r="D266" s="12">
        <v>85.773060000000001</v>
      </c>
      <c r="E266" s="12">
        <v>96.047650000000004</v>
      </c>
      <c r="F266" s="12">
        <v>58.334009999999999</v>
      </c>
      <c r="G266" s="12">
        <v>93.715609000000001</v>
      </c>
      <c r="H266" s="12">
        <v>56.26352</v>
      </c>
      <c r="I266" s="12">
        <v>87.319220000000001</v>
      </c>
      <c r="J266" s="12">
        <v>78.517397063152274</v>
      </c>
      <c r="K266" s="12">
        <v>83.12772839018929</v>
      </c>
      <c r="L266" s="12">
        <v>77.70125981941338</v>
      </c>
      <c r="M266" s="12">
        <v>82.328620772800036</v>
      </c>
      <c r="N266" s="12">
        <v>65.677602476856748</v>
      </c>
      <c r="O266" s="12">
        <v>71.129848247936167</v>
      </c>
      <c r="P266" s="12">
        <v>86.49458555636653</v>
      </c>
      <c r="Q266" s="12">
        <v>92.705740275742087</v>
      </c>
      <c r="R266" s="18"/>
      <c r="S266" s="18"/>
      <c r="T266" s="18"/>
      <c r="U266" s="18"/>
    </row>
    <row r="267" spans="1:21" x14ac:dyDescent="0.15">
      <c r="A267" s="12" t="s">
        <v>396</v>
      </c>
      <c r="B267" s="12">
        <v>64.467799999999997</v>
      </c>
      <c r="C267" s="12">
        <v>92.258076000000003</v>
      </c>
      <c r="D267" s="12">
        <v>85.953590000000005</v>
      </c>
      <c r="E267" s="12">
        <v>96.097149999999999</v>
      </c>
      <c r="F267" s="12">
        <v>55.326619999999998</v>
      </c>
      <c r="G267" s="12">
        <v>92.350176000000005</v>
      </c>
      <c r="H267" s="12">
        <v>52.643059999999998</v>
      </c>
      <c r="I267" s="12">
        <v>84.93141</v>
      </c>
      <c r="J267" s="12">
        <v>73.13206045168495</v>
      </c>
      <c r="K267" s="12">
        <v>77.796430190703362</v>
      </c>
      <c r="L267" s="12">
        <v>73.367682237314725</v>
      </c>
      <c r="M267" s="12">
        <v>78.085671242281265</v>
      </c>
      <c r="N267" s="12">
        <v>49.840363377209087</v>
      </c>
      <c r="O267" s="12">
        <v>54.799362684708605</v>
      </c>
      <c r="P267" s="12">
        <v>77.054432788934633</v>
      </c>
      <c r="Q267" s="12">
        <v>83.164608214629482</v>
      </c>
      <c r="R267" s="18"/>
      <c r="S267" s="18"/>
      <c r="T267" s="18"/>
      <c r="U267" s="18"/>
    </row>
    <row r="268" spans="1:21" x14ac:dyDescent="0.15">
      <c r="A268" s="12" t="s">
        <v>397</v>
      </c>
      <c r="B268" s="12">
        <v>51.902619999999999</v>
      </c>
      <c r="C268" s="12">
        <v>86.918509999999998</v>
      </c>
      <c r="D268" s="12">
        <v>83.102090000000004</v>
      </c>
      <c r="E268" s="12">
        <v>95.147450000000006</v>
      </c>
      <c r="F268" s="12">
        <v>51.19041</v>
      </c>
      <c r="G268" s="12">
        <v>91.267420999999999</v>
      </c>
      <c r="H268" s="12">
        <v>42.948880000000003</v>
      </c>
      <c r="I268" s="12">
        <v>79.723240000000004</v>
      </c>
      <c r="J268" s="12">
        <v>64.201043320490228</v>
      </c>
      <c r="K268" s="12">
        <v>68.003954559418929</v>
      </c>
      <c r="L268" s="12">
        <v>67.993945213148351</v>
      </c>
      <c r="M268" s="12">
        <v>71.938423316259488</v>
      </c>
      <c r="N268" s="12">
        <v>37.921773729057016</v>
      </c>
      <c r="O268" s="12">
        <v>41.530493393011341</v>
      </c>
      <c r="P268" s="12">
        <v>62.904058764032492</v>
      </c>
      <c r="Q268" s="12">
        <v>67.657548747511996</v>
      </c>
      <c r="R268" s="18"/>
      <c r="S268" s="18"/>
      <c r="T268" s="18"/>
      <c r="U268" s="18"/>
    </row>
    <row r="269" spans="1:21" x14ac:dyDescent="0.15">
      <c r="A269" s="12" t="s">
        <v>398</v>
      </c>
      <c r="B269" s="12">
        <v>55.118850000000002</v>
      </c>
      <c r="C269" s="12">
        <v>88.640559999999994</v>
      </c>
      <c r="D269" s="12">
        <v>81.935500000000005</v>
      </c>
      <c r="E269" s="12">
        <v>94.8797</v>
      </c>
      <c r="F269" s="12">
        <v>50.744779999999999</v>
      </c>
      <c r="G269" s="12">
        <v>90.832536000000005</v>
      </c>
      <c r="H269" s="12">
        <v>43.620289999999997</v>
      </c>
      <c r="I269" s="12">
        <v>80.413480000000007</v>
      </c>
      <c r="J269" s="12">
        <v>69.1138008152803</v>
      </c>
      <c r="K269" s="12">
        <v>72.925700560972885</v>
      </c>
      <c r="L269" s="12">
        <v>70.948409376580543</v>
      </c>
      <c r="M269" s="12">
        <v>74.827113523921568</v>
      </c>
      <c r="N269" s="12">
        <v>43.294453786790527</v>
      </c>
      <c r="O269" s="12">
        <v>47.183011226596825</v>
      </c>
      <c r="P269" s="12">
        <v>68.785356691197904</v>
      </c>
      <c r="Q269" s="12">
        <v>73.703751463339401</v>
      </c>
      <c r="R269" s="18"/>
      <c r="S269" s="18"/>
      <c r="T269" s="18"/>
      <c r="U269" s="18"/>
    </row>
    <row r="270" spans="1:21" x14ac:dyDescent="0.15">
      <c r="A270" s="12" t="s">
        <v>399</v>
      </c>
      <c r="B270" s="12">
        <v>72.914180000000002</v>
      </c>
      <c r="C270" s="12">
        <v>94.483654999999999</v>
      </c>
      <c r="D270" s="12">
        <v>85.361620000000002</v>
      </c>
      <c r="E270" s="12">
        <v>95.704440000000005</v>
      </c>
      <c r="F270" s="12">
        <v>65.87209</v>
      </c>
      <c r="G270" s="12">
        <v>94.922219999999996</v>
      </c>
      <c r="H270" s="12">
        <v>58.165419999999997</v>
      </c>
      <c r="I270" s="12">
        <v>88.738039999999998</v>
      </c>
      <c r="J270" s="12">
        <v>81.39302765957936</v>
      </c>
      <c r="K270" s="12">
        <v>85.399642452076222</v>
      </c>
      <c r="L270" s="12">
        <v>80.879599228114003</v>
      </c>
      <c r="M270" s="12">
        <v>84.856457603049165</v>
      </c>
      <c r="N270" s="12">
        <v>69.717487114913553</v>
      </c>
      <c r="O270" s="12">
        <v>74.259940264048751</v>
      </c>
      <c r="P270" s="12">
        <v>88.520238727613958</v>
      </c>
      <c r="Q270" s="12">
        <v>93.642862688651036</v>
      </c>
      <c r="R270" s="18"/>
      <c r="S270" s="18"/>
      <c r="T270" s="18"/>
      <c r="U270" s="18"/>
    </row>
    <row r="271" spans="1:21" x14ac:dyDescent="0.15">
      <c r="A271" s="12" t="s">
        <v>127</v>
      </c>
      <c r="B271" s="12">
        <v>73.042419999999993</v>
      </c>
      <c r="C271" s="12">
        <v>94.672934999999995</v>
      </c>
      <c r="D271" s="12">
        <v>86.688900000000004</v>
      </c>
      <c r="E271" s="12">
        <v>96.242530000000002</v>
      </c>
      <c r="F271" s="12">
        <v>60.761650000000003</v>
      </c>
      <c r="G271" s="12">
        <v>94.003079</v>
      </c>
      <c r="H271" s="12">
        <v>62.501640000000002</v>
      </c>
      <c r="I271" s="12">
        <v>90.260480000000001</v>
      </c>
      <c r="J271" s="12">
        <v>78.147479490031913</v>
      </c>
      <c r="K271" s="12">
        <v>82.177493261987834</v>
      </c>
      <c r="L271" s="12">
        <v>78.46775807501696</v>
      </c>
      <c r="M271" s="12">
        <v>82.554474063046598</v>
      </c>
      <c r="N271" s="12">
        <v>62.545871185414548</v>
      </c>
      <c r="O271" s="12">
        <v>67.225786624507919</v>
      </c>
      <c r="P271" s="12">
        <v>84.532330812557916</v>
      </c>
      <c r="Q271" s="12">
        <v>89.93955286895671</v>
      </c>
      <c r="R271" s="18"/>
      <c r="S271" s="18"/>
      <c r="T271" s="18"/>
      <c r="U271" s="18"/>
    </row>
    <row r="272" spans="1:21" x14ac:dyDescent="0.15">
      <c r="A272" s="12" t="s">
        <v>128</v>
      </c>
      <c r="B272" s="12">
        <v>71.107920000000007</v>
      </c>
      <c r="C272" s="12">
        <v>93.837495000000004</v>
      </c>
      <c r="D272" s="12">
        <v>86.542810000000003</v>
      </c>
      <c r="E272" s="12">
        <v>96.355720000000005</v>
      </c>
      <c r="F272" s="12">
        <v>57.078040000000001</v>
      </c>
      <c r="G272" s="12">
        <v>93.574513999999994</v>
      </c>
      <c r="H272" s="12">
        <v>56.780569999999997</v>
      </c>
      <c r="I272" s="12">
        <v>87.817779999999999</v>
      </c>
      <c r="J272" s="12">
        <v>78.405526915367091</v>
      </c>
      <c r="K272" s="12">
        <v>82.101200494248758</v>
      </c>
      <c r="L272" s="12">
        <v>77.640335897119797</v>
      </c>
      <c r="M272" s="12">
        <v>81.352038196886056</v>
      </c>
      <c r="N272" s="12">
        <v>59.227010398369515</v>
      </c>
      <c r="O272" s="12">
        <v>63.43281954849558</v>
      </c>
      <c r="P272" s="12">
        <v>82.349902276817843</v>
      </c>
      <c r="Q272" s="12">
        <v>87.27766603409907</v>
      </c>
      <c r="R272" s="18"/>
      <c r="S272" s="18"/>
      <c r="T272" s="18"/>
      <c r="U272" s="18"/>
    </row>
    <row r="273" spans="1:21" x14ac:dyDescent="0.15">
      <c r="A273" s="12" t="s">
        <v>129</v>
      </c>
      <c r="B273" s="12">
        <v>70.99118</v>
      </c>
      <c r="C273" s="12">
        <v>94.092670999999996</v>
      </c>
      <c r="D273" s="12">
        <v>86.290239999999997</v>
      </c>
      <c r="E273" s="12">
        <v>96.092640000000003</v>
      </c>
      <c r="F273" s="12">
        <v>62.71302</v>
      </c>
      <c r="G273" s="12">
        <v>94.451148000000003</v>
      </c>
      <c r="H273" s="12">
        <v>58.644759999999998</v>
      </c>
      <c r="I273" s="12">
        <v>88.534180000000006</v>
      </c>
      <c r="J273" s="12">
        <v>80.09176024638333</v>
      </c>
      <c r="K273" s="12">
        <v>84.465486237785854</v>
      </c>
      <c r="L273" s="12">
        <v>79.321395137374722</v>
      </c>
      <c r="M273" s="12">
        <v>83.718023690298452</v>
      </c>
      <c r="N273" s="12">
        <v>64.315546167370258</v>
      </c>
      <c r="O273" s="12">
        <v>69.131809321674751</v>
      </c>
      <c r="P273" s="12">
        <v>85.276396999510723</v>
      </c>
      <c r="Q273" s="12">
        <v>90.799821857588299</v>
      </c>
      <c r="R273" s="18"/>
      <c r="S273" s="18"/>
      <c r="T273" s="18"/>
      <c r="U273" s="18"/>
    </row>
    <row r="274" spans="1:21" x14ac:dyDescent="0.15">
      <c r="A274" s="12" t="s">
        <v>130</v>
      </c>
      <c r="B274" s="12">
        <v>75.323880000000003</v>
      </c>
      <c r="C274" s="12">
        <v>95.196830000000006</v>
      </c>
      <c r="D274" s="12">
        <v>86.574070000000006</v>
      </c>
      <c r="E274" s="12">
        <v>96.28116</v>
      </c>
      <c r="F274" s="12">
        <v>64.417740000000009</v>
      </c>
      <c r="G274" s="12">
        <v>94.230975999999998</v>
      </c>
      <c r="H274" s="12">
        <v>63.747630000000001</v>
      </c>
      <c r="I274" s="12">
        <v>90.172259999999994</v>
      </c>
      <c r="J274" s="12">
        <v>80.629198790329426</v>
      </c>
      <c r="K274" s="12">
        <v>85.156493668376982</v>
      </c>
      <c r="L274" s="12">
        <v>79.805614789442544</v>
      </c>
      <c r="M274" s="12">
        <v>84.382740074000722</v>
      </c>
      <c r="N274" s="12">
        <v>66.168171830562258</v>
      </c>
      <c r="O274" s="12">
        <v>71.537656002632176</v>
      </c>
      <c r="P274" s="12">
        <v>85.682282236240027</v>
      </c>
      <c r="Q274" s="12">
        <v>91.738505194262615</v>
      </c>
      <c r="R274" s="18"/>
      <c r="S274" s="18"/>
      <c r="T274" s="18"/>
      <c r="U274" s="18"/>
    </row>
    <row r="275" spans="1:21" x14ac:dyDescent="0.15">
      <c r="A275" s="12" t="s">
        <v>131</v>
      </c>
      <c r="B275" s="12">
        <v>62.08643</v>
      </c>
      <c r="C275" s="12">
        <v>90.974305000000001</v>
      </c>
      <c r="D275" s="12">
        <v>83.805629999999994</v>
      </c>
      <c r="E275" s="12">
        <v>95.703320000000005</v>
      </c>
      <c r="F275" s="12">
        <v>56.503059999999998</v>
      </c>
      <c r="G275" s="12">
        <v>93.143392000000006</v>
      </c>
      <c r="H275" s="12">
        <v>47.927210000000002</v>
      </c>
      <c r="I275" s="12">
        <v>83.850269999999995</v>
      </c>
      <c r="J275" s="12">
        <v>75.361925936978963</v>
      </c>
      <c r="K275" s="12">
        <v>79.544215248301924</v>
      </c>
      <c r="L275" s="12">
        <v>75.453143715419031</v>
      </c>
      <c r="M275" s="12">
        <v>79.639657609253206</v>
      </c>
      <c r="N275" s="12">
        <v>54.409231723195553</v>
      </c>
      <c r="O275" s="12">
        <v>58.87864556717728</v>
      </c>
      <c r="P275" s="12">
        <v>78.81002980343068</v>
      </c>
      <c r="Q275" s="12">
        <v>84.173733534937455</v>
      </c>
      <c r="R275" s="18"/>
      <c r="S275" s="18"/>
      <c r="T275" s="18"/>
      <c r="U275" s="18"/>
    </row>
    <row r="276" spans="1:21" x14ac:dyDescent="0.15">
      <c r="A276" s="12" t="s">
        <v>132</v>
      </c>
      <c r="B276" s="12">
        <v>66.922560000000004</v>
      </c>
      <c r="C276" s="12">
        <v>92.891902999999999</v>
      </c>
      <c r="D276" s="12">
        <v>85.236599999999996</v>
      </c>
      <c r="E276" s="12">
        <v>95.835290000000001</v>
      </c>
      <c r="F276" s="12">
        <v>55.687800000000003</v>
      </c>
      <c r="G276" s="12">
        <v>92.949444</v>
      </c>
      <c r="H276" s="12">
        <v>52.965470000000003</v>
      </c>
      <c r="I276" s="12">
        <v>86.803210000000007</v>
      </c>
      <c r="J276" s="12">
        <v>77.073281912751057</v>
      </c>
      <c r="K276" s="12">
        <v>81.294216425036154</v>
      </c>
      <c r="L276" s="12">
        <v>77.010574671280708</v>
      </c>
      <c r="M276" s="12">
        <v>81.25592413347816</v>
      </c>
      <c r="N276" s="12">
        <v>57.456158903341418</v>
      </c>
      <c r="O276" s="12">
        <v>62.14967346910398</v>
      </c>
      <c r="P276" s="12">
        <v>81.666732541217982</v>
      </c>
      <c r="Q276" s="12">
        <v>87.232789054944121</v>
      </c>
      <c r="R276" s="18"/>
      <c r="S276" s="18"/>
      <c r="T276" s="18"/>
      <c r="U276" s="18"/>
    </row>
    <row r="277" spans="1:21" x14ac:dyDescent="0.15">
      <c r="A277" s="12" t="s">
        <v>133</v>
      </c>
      <c r="B277" s="12">
        <v>73.362259999999992</v>
      </c>
      <c r="C277" s="12">
        <v>94.911276999999998</v>
      </c>
      <c r="D277" s="12">
        <v>86.205089999999998</v>
      </c>
      <c r="E277" s="12">
        <v>96.230019999999996</v>
      </c>
      <c r="F277" s="12">
        <v>60.907200000000003</v>
      </c>
      <c r="G277" s="12">
        <v>94.181360999999995</v>
      </c>
      <c r="H277" s="12">
        <v>59.700119999999998</v>
      </c>
      <c r="I277" s="12">
        <v>89.181129999999996</v>
      </c>
      <c r="J277" s="12">
        <v>78.755901079782603</v>
      </c>
      <c r="K277" s="12">
        <v>83.31683562146641</v>
      </c>
      <c r="L277" s="12">
        <v>78.366257902333629</v>
      </c>
      <c r="M277" s="12">
        <v>82.960470689551059</v>
      </c>
      <c r="N277" s="12">
        <v>65.107843702945317</v>
      </c>
      <c r="O277" s="12">
        <v>70.441953686088453</v>
      </c>
      <c r="P277" s="12">
        <v>85.658279783857125</v>
      </c>
      <c r="Q277" s="12">
        <v>91.732337156904663</v>
      </c>
      <c r="R277" s="18"/>
      <c r="S277" s="18"/>
      <c r="T277" s="18"/>
      <c r="U277" s="18"/>
    </row>
    <row r="278" spans="1:21" x14ac:dyDescent="0.15">
      <c r="A278" s="12" t="s">
        <v>134</v>
      </c>
      <c r="B278" s="12">
        <v>72.743580000000009</v>
      </c>
      <c r="C278" s="12">
        <v>94.557599999999994</v>
      </c>
      <c r="D278" s="12">
        <v>86.535709999999995</v>
      </c>
      <c r="E278" s="12">
        <v>96.341980000000007</v>
      </c>
      <c r="F278" s="12">
        <v>61.125309999999999</v>
      </c>
      <c r="G278" s="12">
        <v>94.361115999999996</v>
      </c>
      <c r="H278" s="12">
        <v>60.934660000000001</v>
      </c>
      <c r="I278" s="12">
        <v>90.102019999999996</v>
      </c>
      <c r="J278" s="12">
        <v>79.536668310742627</v>
      </c>
      <c r="K278" s="12">
        <v>83.66617710893523</v>
      </c>
      <c r="L278" s="12">
        <v>79.731304431839874</v>
      </c>
      <c r="M278" s="12">
        <v>83.905795965778353</v>
      </c>
      <c r="N278" s="12">
        <v>65.544334493173153</v>
      </c>
      <c r="O278" s="12">
        <v>70.370061046943121</v>
      </c>
      <c r="P278" s="12">
        <v>84.549379197996458</v>
      </c>
      <c r="Q278" s="12">
        <v>89.992683710926997</v>
      </c>
      <c r="R278" s="18"/>
      <c r="S278" s="18"/>
      <c r="T278" s="18"/>
      <c r="U278" s="18"/>
    </row>
    <row r="279" spans="1:21" x14ac:dyDescent="0.15">
      <c r="A279" s="12" t="s">
        <v>135</v>
      </c>
      <c r="B279" s="12">
        <v>71.420320000000004</v>
      </c>
      <c r="C279" s="12">
        <v>93.758740000000003</v>
      </c>
      <c r="D279" s="12">
        <v>86.100260000000006</v>
      </c>
      <c r="E279" s="12">
        <v>96.148589999999999</v>
      </c>
      <c r="F279" s="12">
        <v>60.281970000000001</v>
      </c>
      <c r="G279" s="12">
        <v>93.630022999999994</v>
      </c>
      <c r="H279" s="12">
        <v>58.954509999999999</v>
      </c>
      <c r="I279" s="12">
        <v>88.362589999999997</v>
      </c>
      <c r="J279" s="12">
        <v>77.686910413960348</v>
      </c>
      <c r="K279" s="12">
        <v>81.556206528151449</v>
      </c>
      <c r="L279" s="12">
        <v>77.02619472603574</v>
      </c>
      <c r="M279" s="12">
        <v>80.907733214923141</v>
      </c>
      <c r="N279" s="12">
        <v>60.552458728285288</v>
      </c>
      <c r="O279" s="12">
        <v>64.973579120525571</v>
      </c>
      <c r="P279" s="12">
        <v>83.232067565603799</v>
      </c>
      <c r="Q279" s="12">
        <v>88.375643148638574</v>
      </c>
      <c r="R279" s="18"/>
      <c r="S279" s="18"/>
      <c r="T279" s="18"/>
      <c r="U279" s="18"/>
    </row>
    <row r="280" spans="1:21" x14ac:dyDescent="0.15">
      <c r="A280" s="12" t="s">
        <v>136</v>
      </c>
      <c r="B280" s="12">
        <v>66.077079999999995</v>
      </c>
      <c r="C280" s="12">
        <v>92.525599</v>
      </c>
      <c r="D280" s="12">
        <v>84.75206</v>
      </c>
      <c r="E280" s="12">
        <v>95.909229999999994</v>
      </c>
      <c r="F280" s="12">
        <v>56.340699999999998</v>
      </c>
      <c r="G280" s="12">
        <v>92.652264000000002</v>
      </c>
      <c r="H280" s="12">
        <v>52.506129999999999</v>
      </c>
      <c r="I280" s="12">
        <v>85.674239999999998</v>
      </c>
      <c r="J280" s="12">
        <v>75.598132338042163</v>
      </c>
      <c r="K280" s="12">
        <v>79.774450792709956</v>
      </c>
      <c r="L280" s="12">
        <v>76.05573355304162</v>
      </c>
      <c r="M280" s="12">
        <v>80.275234473725419</v>
      </c>
      <c r="N280" s="12">
        <v>52.985018385652808</v>
      </c>
      <c r="O280" s="12">
        <v>57.504696426031643</v>
      </c>
      <c r="P280" s="12">
        <v>79.966672450118239</v>
      </c>
      <c r="Q280" s="12">
        <v>85.486078334665024</v>
      </c>
      <c r="R280" s="18"/>
      <c r="S280" s="18"/>
      <c r="T280" s="18"/>
      <c r="U280" s="18"/>
    </row>
    <row r="281" spans="1:21" x14ac:dyDescent="0.15">
      <c r="A281" s="12" t="s">
        <v>137</v>
      </c>
      <c r="B281" s="12">
        <v>72.969850000000008</v>
      </c>
      <c r="C281" s="12">
        <v>94.429153999999997</v>
      </c>
      <c r="D281" s="12">
        <v>87.679580000000001</v>
      </c>
      <c r="E281" s="12">
        <v>96.628969999999995</v>
      </c>
      <c r="F281" s="12">
        <v>60.012740000000001</v>
      </c>
      <c r="G281" s="12">
        <v>93.842330000000004</v>
      </c>
      <c r="H281" s="12">
        <v>61.994509999999998</v>
      </c>
      <c r="I281" s="12">
        <v>89.791430000000005</v>
      </c>
      <c r="J281" s="12">
        <v>77.730548355933848</v>
      </c>
      <c r="K281" s="12">
        <v>81.775736282277705</v>
      </c>
      <c r="L281" s="12">
        <v>77.566735806439866</v>
      </c>
      <c r="M281" s="12">
        <v>81.655523553021354</v>
      </c>
      <c r="N281" s="12">
        <v>58.882805441512943</v>
      </c>
      <c r="O281" s="12">
        <v>63.489162362937492</v>
      </c>
      <c r="P281" s="12">
        <v>82.706804412229644</v>
      </c>
      <c r="Q281" s="12">
        <v>88.127940473205598</v>
      </c>
      <c r="R281" s="18"/>
      <c r="S281" s="18"/>
      <c r="T281" s="18"/>
      <c r="U281" s="18"/>
    </row>
    <row r="282" spans="1:21" x14ac:dyDescent="0.15">
      <c r="A282" s="12" t="s">
        <v>138</v>
      </c>
      <c r="B282" s="12">
        <v>62.0764</v>
      </c>
      <c r="C282" s="12">
        <v>90.900688000000002</v>
      </c>
      <c r="D282" s="12">
        <v>85.025530000000003</v>
      </c>
      <c r="E282" s="12">
        <v>95.878029999999995</v>
      </c>
      <c r="F282" s="12">
        <v>51.195889999999999</v>
      </c>
      <c r="G282" s="12">
        <v>91.596812999999997</v>
      </c>
      <c r="H282" s="12">
        <v>50.559249999999999</v>
      </c>
      <c r="I282" s="12">
        <v>83.939830000000001</v>
      </c>
      <c r="J282" s="12">
        <v>72.253358420427276</v>
      </c>
      <c r="K282" s="12">
        <v>76.327700823973601</v>
      </c>
      <c r="L282" s="12">
        <v>73.424459007674457</v>
      </c>
      <c r="M282" s="12">
        <v>77.565819123479287</v>
      </c>
      <c r="N282" s="12">
        <v>47.920140623987244</v>
      </c>
      <c r="O282" s="12">
        <v>52.231291938804226</v>
      </c>
      <c r="P282" s="12">
        <v>74.944224643277977</v>
      </c>
      <c r="Q282" s="12">
        <v>80.301661470037828</v>
      </c>
      <c r="R282" s="18"/>
      <c r="S282" s="18"/>
      <c r="T282" s="18"/>
      <c r="U282" s="18"/>
    </row>
    <row r="283" spans="1:21" x14ac:dyDescent="0.15">
      <c r="A283" s="12" t="s">
        <v>139</v>
      </c>
      <c r="B283" s="12">
        <v>60.17004</v>
      </c>
      <c r="C283" s="12">
        <v>91.173754000000002</v>
      </c>
      <c r="D283" s="12">
        <v>84.740539999999996</v>
      </c>
      <c r="E283" s="12">
        <v>95.365520000000004</v>
      </c>
      <c r="F283" s="12">
        <v>56.229709999999997</v>
      </c>
      <c r="G283" s="12">
        <v>92.579938999999996</v>
      </c>
      <c r="H283" s="12">
        <v>48.778860000000002</v>
      </c>
      <c r="I283" s="12">
        <v>82.827219999999997</v>
      </c>
      <c r="J283" s="12">
        <v>71.672961043015746</v>
      </c>
      <c r="K283" s="12">
        <v>75.082281823627852</v>
      </c>
      <c r="L283" s="12">
        <v>72.120095762838503</v>
      </c>
      <c r="M283" s="12">
        <v>75.553644840133643</v>
      </c>
      <c r="N283" s="12">
        <v>51.184433751829339</v>
      </c>
      <c r="O283" s="12">
        <v>54.893555054937515</v>
      </c>
      <c r="P283" s="12">
        <v>75.943837898663006</v>
      </c>
      <c r="Q283" s="12">
        <v>80.437007814858546</v>
      </c>
      <c r="R283" s="18"/>
      <c r="S283" s="18"/>
      <c r="T283" s="18"/>
      <c r="U283" s="18"/>
    </row>
    <row r="284" spans="1:21" x14ac:dyDescent="0.15">
      <c r="A284" s="12" t="s">
        <v>140</v>
      </c>
      <c r="B284" s="12">
        <v>72.717770000000002</v>
      </c>
      <c r="C284" s="12">
        <v>94.632113000000004</v>
      </c>
      <c r="D284" s="12">
        <v>86.293520000000001</v>
      </c>
      <c r="E284" s="12">
        <v>96.332599999999999</v>
      </c>
      <c r="F284" s="12">
        <v>60.643590000000003</v>
      </c>
      <c r="G284" s="12">
        <v>93.819445000000002</v>
      </c>
      <c r="H284" s="12">
        <v>61.233829999999998</v>
      </c>
      <c r="I284" s="12">
        <v>89.844009999999997</v>
      </c>
      <c r="J284" s="12">
        <v>79.221401171707114</v>
      </c>
      <c r="K284" s="12">
        <v>83.442469559388343</v>
      </c>
      <c r="L284" s="12">
        <v>78.535572231066979</v>
      </c>
      <c r="M284" s="12">
        <v>82.777685630889636</v>
      </c>
      <c r="N284" s="12">
        <v>64.03456426246224</v>
      </c>
      <c r="O284" s="12">
        <v>69.007309350005059</v>
      </c>
      <c r="P284" s="12">
        <v>85.701010984570033</v>
      </c>
      <c r="Q284" s="12">
        <v>91.401851922482408</v>
      </c>
      <c r="R284" s="18"/>
      <c r="S284" s="18"/>
      <c r="T284" s="18"/>
      <c r="U284" s="18"/>
    </row>
    <row r="285" spans="1:21" x14ac:dyDescent="0.15">
      <c r="A285" s="12" t="s">
        <v>141</v>
      </c>
      <c r="B285" s="12">
        <v>61.630629999999996</v>
      </c>
      <c r="C285" s="12">
        <v>91.095967000000002</v>
      </c>
      <c r="D285" s="12">
        <v>84.255939999999995</v>
      </c>
      <c r="E285" s="12">
        <v>95.488829999999993</v>
      </c>
      <c r="F285" s="12">
        <v>54.3855</v>
      </c>
      <c r="G285" s="12">
        <v>91.857719000000003</v>
      </c>
      <c r="H285" s="12">
        <v>53.093359999999997</v>
      </c>
      <c r="I285" s="12">
        <v>85.528930000000003</v>
      </c>
      <c r="J285" s="12">
        <v>73.118070221272475</v>
      </c>
      <c r="K285" s="12">
        <v>77.223814148953664</v>
      </c>
      <c r="L285" s="12">
        <v>73.302023958698953</v>
      </c>
      <c r="M285" s="12">
        <v>77.435953680848201</v>
      </c>
      <c r="N285" s="12">
        <v>52.303404767940705</v>
      </c>
      <c r="O285" s="12">
        <v>56.803867870143385</v>
      </c>
      <c r="P285" s="12">
        <v>76.558917335284633</v>
      </c>
      <c r="Q285" s="12">
        <v>81.963182431179575</v>
      </c>
      <c r="R285" s="18"/>
      <c r="S285" s="18"/>
      <c r="T285" s="18"/>
      <c r="U285" s="18"/>
    </row>
    <row r="286" spans="1:21" x14ac:dyDescent="0.15">
      <c r="A286" s="12" t="s">
        <v>142</v>
      </c>
      <c r="B286" s="12">
        <v>69.487380000000002</v>
      </c>
      <c r="C286" s="12">
        <v>93.720314999999999</v>
      </c>
      <c r="D286" s="12">
        <v>86.033199999999994</v>
      </c>
      <c r="E286" s="12">
        <v>96.345029999999994</v>
      </c>
      <c r="F286" s="12">
        <v>56.054609999999997</v>
      </c>
      <c r="G286" s="12">
        <v>92.482637999999994</v>
      </c>
      <c r="H286" s="12">
        <v>55.576999999999998</v>
      </c>
      <c r="I286" s="12">
        <v>87.234049999999996</v>
      </c>
      <c r="J286" s="12">
        <v>77.737315516252053</v>
      </c>
      <c r="K286" s="12">
        <v>82.379544787401628</v>
      </c>
      <c r="L286" s="12">
        <v>77.709486095014242</v>
      </c>
      <c r="M286" s="12">
        <v>82.408849140282243</v>
      </c>
      <c r="N286" s="12">
        <v>58.753196464741656</v>
      </c>
      <c r="O286" s="12">
        <v>63.902854267490952</v>
      </c>
      <c r="P286" s="12">
        <v>83.993907154096632</v>
      </c>
      <c r="Q286" s="12">
        <v>90.100848290332152</v>
      </c>
      <c r="R286" s="18"/>
      <c r="S286" s="18"/>
      <c r="T286" s="18"/>
      <c r="U286" s="18"/>
    </row>
    <row r="287" spans="1:21" x14ac:dyDescent="0.15">
      <c r="A287" s="12" t="s">
        <v>99</v>
      </c>
      <c r="B287" s="12">
        <v>71.991559999999993</v>
      </c>
      <c r="C287" s="12">
        <v>94.529426999999998</v>
      </c>
      <c r="D287" s="12">
        <v>85.672250000000005</v>
      </c>
      <c r="E287" s="12">
        <v>96.422300000000007</v>
      </c>
      <c r="F287" s="12">
        <v>62.764040000000001</v>
      </c>
      <c r="G287" s="12">
        <v>94.790521999999996</v>
      </c>
      <c r="H287" s="12">
        <v>62.768920000000001</v>
      </c>
      <c r="I287" s="12">
        <v>89.457089999999994</v>
      </c>
      <c r="J287" s="12">
        <v>81.585134668599068</v>
      </c>
      <c r="K287" s="12">
        <v>85.492738522185732</v>
      </c>
      <c r="L287" s="12">
        <v>80.724914048332337</v>
      </c>
      <c r="M287" s="12">
        <v>84.645835518127143</v>
      </c>
      <c r="N287" s="12">
        <v>63.81569280996564</v>
      </c>
      <c r="O287" s="12">
        <v>68.259933196441551</v>
      </c>
      <c r="P287" s="12">
        <v>84.261861843053964</v>
      </c>
      <c r="Q287" s="12">
        <v>89.343403689621553</v>
      </c>
      <c r="R287" s="18"/>
      <c r="S287" s="18"/>
      <c r="T287" s="18"/>
      <c r="U287" s="18"/>
    </row>
    <row r="288" spans="1:21" x14ac:dyDescent="0.15">
      <c r="A288" s="12" t="s">
        <v>100</v>
      </c>
      <c r="B288" s="12">
        <v>74.275689999999997</v>
      </c>
      <c r="C288" s="12">
        <v>94.962812</v>
      </c>
      <c r="D288" s="12">
        <v>86.712249999999997</v>
      </c>
      <c r="E288" s="12">
        <v>96.269909999999996</v>
      </c>
      <c r="F288" s="12">
        <v>64.986060000000009</v>
      </c>
      <c r="G288" s="12">
        <v>94.818959000000007</v>
      </c>
      <c r="H288" s="12">
        <v>64.009129999999999</v>
      </c>
      <c r="I288" s="12">
        <v>90.127409999999998</v>
      </c>
      <c r="J288" s="12">
        <v>81.109555202839672</v>
      </c>
      <c r="K288" s="12">
        <v>85.755452474353945</v>
      </c>
      <c r="L288" s="12">
        <v>80.63900202991428</v>
      </c>
      <c r="M288" s="12">
        <v>85.293900654128066</v>
      </c>
      <c r="N288" s="12">
        <v>63.949309845419968</v>
      </c>
      <c r="O288" s="12">
        <v>69.354891653798049</v>
      </c>
      <c r="P288" s="12">
        <v>86.852900006544587</v>
      </c>
      <c r="Q288" s="12">
        <v>93.094205027313578</v>
      </c>
      <c r="R288" s="18"/>
      <c r="S288" s="18"/>
      <c r="T288" s="18"/>
      <c r="U288" s="18"/>
    </row>
    <row r="289" spans="1:21" x14ac:dyDescent="0.15">
      <c r="A289" s="12" t="s">
        <v>101</v>
      </c>
      <c r="B289" s="12">
        <v>63.282049999999998</v>
      </c>
      <c r="C289" s="12">
        <v>91.815701000000004</v>
      </c>
      <c r="D289" s="12">
        <v>85.368470000000002</v>
      </c>
      <c r="E289" s="12">
        <v>96.056330000000003</v>
      </c>
      <c r="F289" s="12">
        <v>55.416879999999999</v>
      </c>
      <c r="G289" s="12">
        <v>92.746645999999998</v>
      </c>
      <c r="H289" s="12">
        <v>52.630270000000003</v>
      </c>
      <c r="I289" s="12">
        <v>86.014769999999999</v>
      </c>
      <c r="J289" s="12">
        <v>76.324241618437554</v>
      </c>
      <c r="K289" s="12">
        <v>80.67043857454135</v>
      </c>
      <c r="L289" s="12">
        <v>77.122795392826845</v>
      </c>
      <c r="M289" s="12">
        <v>81.519665463775794</v>
      </c>
      <c r="N289" s="12">
        <v>48.16010366793487</v>
      </c>
      <c r="O289" s="12">
        <v>52.559770637549427</v>
      </c>
      <c r="P289" s="12">
        <v>74.689931003509486</v>
      </c>
      <c r="Q289" s="12">
        <v>80.13761153528452</v>
      </c>
      <c r="R289" s="18"/>
      <c r="S289" s="18"/>
      <c r="T289" s="18"/>
      <c r="U289" s="18"/>
    </row>
    <row r="290" spans="1:21" x14ac:dyDescent="0.15">
      <c r="A290" s="12" t="s">
        <v>102</v>
      </c>
      <c r="B290" s="12">
        <v>70.379530000000003</v>
      </c>
      <c r="C290" s="12">
        <v>93.628299999999996</v>
      </c>
      <c r="D290" s="12">
        <v>85.625550000000004</v>
      </c>
      <c r="E290" s="12">
        <v>95.966380000000001</v>
      </c>
      <c r="F290" s="12">
        <v>60.968789999999998</v>
      </c>
      <c r="G290" s="12">
        <v>93.968074000000001</v>
      </c>
      <c r="H290" s="12">
        <v>58.90052</v>
      </c>
      <c r="I290" s="12">
        <v>88.198580000000007</v>
      </c>
      <c r="J290" s="12">
        <v>78.223140648609359</v>
      </c>
      <c r="K290" s="12">
        <v>82.842770051014753</v>
      </c>
      <c r="L290" s="12">
        <v>77.268028347452741</v>
      </c>
      <c r="M290" s="12">
        <v>81.885440339080674</v>
      </c>
      <c r="N290" s="12">
        <v>61.469758660067818</v>
      </c>
      <c r="O290" s="12">
        <v>66.758128813409343</v>
      </c>
      <c r="P290" s="12">
        <v>83.255988115337388</v>
      </c>
      <c r="Q290" s="12">
        <v>89.364131014499762</v>
      </c>
      <c r="R290" s="18"/>
      <c r="S290" s="18"/>
      <c r="T290" s="18"/>
      <c r="U290" s="18"/>
    </row>
    <row r="291" spans="1:21" x14ac:dyDescent="0.15">
      <c r="A291" s="12" t="s">
        <v>103</v>
      </c>
      <c r="B291" s="12">
        <v>72.254180000000005</v>
      </c>
      <c r="C291" s="12">
        <v>94.504587000000001</v>
      </c>
      <c r="D291" s="12">
        <v>86.634289999999993</v>
      </c>
      <c r="E291" s="12">
        <v>96.476740000000007</v>
      </c>
      <c r="F291" s="12">
        <v>60.849789999999999</v>
      </c>
      <c r="G291" s="12">
        <v>94.198707999999996</v>
      </c>
      <c r="H291" s="12">
        <v>62.126649999999998</v>
      </c>
      <c r="I291" s="12">
        <v>89.645709999999994</v>
      </c>
      <c r="J291" s="12">
        <v>81.06918135354303</v>
      </c>
      <c r="K291" s="12">
        <v>86.105892674241673</v>
      </c>
      <c r="L291" s="12">
        <v>81.09419532025737</v>
      </c>
      <c r="M291" s="12">
        <v>86.190189049654521</v>
      </c>
      <c r="N291" s="12">
        <v>63.469673088360679</v>
      </c>
      <c r="O291" s="12">
        <v>69.340590501279991</v>
      </c>
      <c r="P291" s="12">
        <v>84.917746277902111</v>
      </c>
      <c r="Q291" s="12">
        <v>91.639898643164742</v>
      </c>
      <c r="R291" s="18"/>
      <c r="S291" s="18"/>
      <c r="T291" s="18"/>
      <c r="U291" s="18"/>
    </row>
    <row r="292" spans="1:21" x14ac:dyDescent="0.15">
      <c r="A292" s="12" t="s">
        <v>104</v>
      </c>
      <c r="B292" s="12">
        <v>73.754959999999997</v>
      </c>
      <c r="C292" s="12">
        <v>94.523404999999997</v>
      </c>
      <c r="D292" s="12">
        <v>86.52122</v>
      </c>
      <c r="E292" s="12">
        <v>96.240459999999999</v>
      </c>
      <c r="F292" s="12">
        <v>61.31832</v>
      </c>
      <c r="G292" s="12">
        <v>93.919055</v>
      </c>
      <c r="H292" s="12">
        <v>61.733919999999998</v>
      </c>
      <c r="I292" s="12">
        <v>89.446899999999999</v>
      </c>
      <c r="J292" s="12">
        <v>79.581683786264023</v>
      </c>
      <c r="K292" s="12">
        <v>84.168618796503509</v>
      </c>
      <c r="L292" s="12">
        <v>79.331334623669434</v>
      </c>
      <c r="M292" s="12">
        <v>83.944405145209487</v>
      </c>
      <c r="N292" s="12">
        <v>61.453323318160827</v>
      </c>
      <c r="O292" s="12">
        <v>66.686868405919327</v>
      </c>
      <c r="P292" s="12">
        <v>84.157153591533614</v>
      </c>
      <c r="Q292" s="12">
        <v>90.220152489577373</v>
      </c>
      <c r="R292" s="18"/>
      <c r="S292" s="18"/>
      <c r="T292" s="18"/>
      <c r="U292" s="18"/>
    </row>
    <row r="293" spans="1:21" x14ac:dyDescent="0.15">
      <c r="A293" s="12" t="s">
        <v>105</v>
      </c>
      <c r="B293" s="12">
        <v>72.239720000000005</v>
      </c>
      <c r="C293" s="12">
        <v>94.581575000000001</v>
      </c>
      <c r="D293" s="12">
        <v>86.469309999999993</v>
      </c>
      <c r="E293" s="12">
        <v>96.130099999999999</v>
      </c>
      <c r="F293" s="12">
        <v>61.046210000000002</v>
      </c>
      <c r="G293" s="12">
        <v>94.226105000000004</v>
      </c>
      <c r="H293" s="12">
        <v>64.321950000000001</v>
      </c>
      <c r="I293" s="12">
        <v>90.122780000000006</v>
      </c>
      <c r="J293" s="12">
        <v>80.656015135045209</v>
      </c>
      <c r="K293" s="12">
        <v>85.586680198607624</v>
      </c>
      <c r="L293" s="12">
        <v>79.315337395546749</v>
      </c>
      <c r="M293" s="12">
        <v>84.274342174023488</v>
      </c>
      <c r="N293" s="12">
        <v>61.841001729760272</v>
      </c>
      <c r="O293" s="12">
        <v>67.520762462868305</v>
      </c>
      <c r="P293" s="12">
        <v>83.790641076150877</v>
      </c>
      <c r="Q293" s="12">
        <v>90.331300369473183</v>
      </c>
      <c r="R293" s="18"/>
      <c r="S293" s="18"/>
      <c r="T293" s="18"/>
      <c r="U293" s="18"/>
    </row>
    <row r="294" spans="1:21" x14ac:dyDescent="0.15">
      <c r="A294" s="12" t="s">
        <v>106</v>
      </c>
      <c r="B294" s="12">
        <v>67.840400000000002</v>
      </c>
      <c r="C294" s="12">
        <v>92.464540999999997</v>
      </c>
      <c r="D294" s="12">
        <v>84.997540000000001</v>
      </c>
      <c r="E294" s="12">
        <v>95.870170000000002</v>
      </c>
      <c r="F294" s="12">
        <v>54.54186</v>
      </c>
      <c r="G294" s="12">
        <v>93.464359999999999</v>
      </c>
      <c r="H294" s="12">
        <v>53.224139999999998</v>
      </c>
      <c r="I294" s="12">
        <v>85.925640000000001</v>
      </c>
      <c r="J294" s="12">
        <v>77.792248305329309</v>
      </c>
      <c r="K294" s="12">
        <v>82.307040469539857</v>
      </c>
      <c r="L294" s="12">
        <v>78.439189751339498</v>
      </c>
      <c r="M294" s="12">
        <v>83.001759768204209</v>
      </c>
      <c r="N294" s="12">
        <v>57.425647354462185</v>
      </c>
      <c r="O294" s="12">
        <v>62.340120000095688</v>
      </c>
      <c r="P294" s="12">
        <v>82.137959118420099</v>
      </c>
      <c r="Q294" s="12">
        <v>87.977799243699778</v>
      </c>
      <c r="R294" s="18"/>
      <c r="S294" s="18"/>
      <c r="T294" s="18"/>
      <c r="U294" s="18"/>
    </row>
    <row r="295" spans="1:21" x14ac:dyDescent="0.15">
      <c r="A295" s="12" t="s">
        <v>107</v>
      </c>
      <c r="B295" s="12">
        <v>54.345999999999997</v>
      </c>
      <c r="C295" s="12">
        <v>88.415199999999999</v>
      </c>
      <c r="D295" s="12">
        <v>82.862560000000002</v>
      </c>
      <c r="E295" s="12">
        <v>94.811480000000003</v>
      </c>
      <c r="F295" s="12">
        <v>51.502459999999999</v>
      </c>
      <c r="G295" s="12">
        <v>90.996869000000004</v>
      </c>
      <c r="H295" s="12">
        <v>45.412799999999997</v>
      </c>
      <c r="I295" s="12">
        <v>80.423929999999999</v>
      </c>
      <c r="J295" s="12">
        <v>69.312354984168195</v>
      </c>
      <c r="K295" s="12">
        <v>73.996099491879335</v>
      </c>
      <c r="L295" s="12">
        <v>71.573873252793533</v>
      </c>
      <c r="M295" s="12">
        <v>76.339799658007863</v>
      </c>
      <c r="N295" s="12">
        <v>42.335607797844929</v>
      </c>
      <c r="O295" s="12">
        <v>47.026507413002072</v>
      </c>
      <c r="P295" s="12">
        <v>70.052354861968269</v>
      </c>
      <c r="Q295" s="12">
        <v>76.051848477308013</v>
      </c>
      <c r="R295" s="18"/>
      <c r="S295" s="18"/>
      <c r="T295" s="18"/>
      <c r="U295" s="18"/>
    </row>
    <row r="296" spans="1:21" x14ac:dyDescent="0.15">
      <c r="A296" s="12" t="s">
        <v>108</v>
      </c>
      <c r="B296" s="12">
        <v>71.951340000000002</v>
      </c>
      <c r="C296" s="12">
        <v>94.360522000000003</v>
      </c>
      <c r="D296" s="12">
        <v>86.640320000000003</v>
      </c>
      <c r="E296" s="12">
        <v>96.339860000000002</v>
      </c>
      <c r="F296" s="12">
        <v>60.540039999999998</v>
      </c>
      <c r="G296" s="12">
        <v>93.916991999999993</v>
      </c>
      <c r="H296" s="12">
        <v>59.669649999999997</v>
      </c>
      <c r="I296" s="12">
        <v>88.659869999999998</v>
      </c>
      <c r="J296" s="12">
        <v>80.498786995639847</v>
      </c>
      <c r="K296" s="12">
        <v>85.069673894614297</v>
      </c>
      <c r="L296" s="12">
        <v>80.410138346027395</v>
      </c>
      <c r="M296" s="12">
        <v>85.028488319271517</v>
      </c>
      <c r="N296" s="12">
        <v>61.986475638973374</v>
      </c>
      <c r="O296" s="12">
        <v>67.209774738797833</v>
      </c>
      <c r="P296" s="12">
        <v>84.214667193071989</v>
      </c>
      <c r="Q296" s="12">
        <v>90.241181024336399</v>
      </c>
      <c r="R296" s="18"/>
      <c r="S296" s="18"/>
      <c r="T296" s="18"/>
      <c r="U296" s="18"/>
    </row>
    <row r="297" spans="1:21" x14ac:dyDescent="0.15">
      <c r="A297" s="12" t="s">
        <v>109</v>
      </c>
      <c r="B297" s="12">
        <v>73.017859999999999</v>
      </c>
      <c r="C297" s="12">
        <v>94.097982999999999</v>
      </c>
      <c r="D297" s="12">
        <v>86.842089999999999</v>
      </c>
      <c r="E297" s="12">
        <v>96.197590000000005</v>
      </c>
      <c r="F297" s="12">
        <v>61.524749999999997</v>
      </c>
      <c r="G297" s="12">
        <v>94.071476000000004</v>
      </c>
      <c r="H297" s="12">
        <v>60.728879999999997</v>
      </c>
      <c r="I297" s="12">
        <v>89.00591</v>
      </c>
      <c r="J297" s="12">
        <v>79.849736960475965</v>
      </c>
      <c r="K297" s="12">
        <v>83.598743395054669</v>
      </c>
      <c r="L297" s="12">
        <v>81.133800000570076</v>
      </c>
      <c r="M297" s="12">
        <v>84.969640805458596</v>
      </c>
      <c r="N297" s="12">
        <v>59.217580754947221</v>
      </c>
      <c r="O297" s="12">
        <v>63.432927655204693</v>
      </c>
      <c r="P297" s="12">
        <v>82.335836465952866</v>
      </c>
      <c r="Q297" s="12">
        <v>87.267839452186521</v>
      </c>
      <c r="R297" s="18"/>
      <c r="S297" s="18"/>
      <c r="T297" s="18"/>
      <c r="U297" s="18"/>
    </row>
    <row r="298" spans="1:21" x14ac:dyDescent="0.15">
      <c r="A298" s="12" t="s">
        <v>110</v>
      </c>
      <c r="B298" s="12">
        <v>71.388379999999998</v>
      </c>
      <c r="C298" s="12">
        <v>94.313625000000002</v>
      </c>
      <c r="D298" s="12">
        <v>86.491240000000005</v>
      </c>
      <c r="E298" s="12">
        <v>96.580730000000003</v>
      </c>
      <c r="F298" s="12">
        <v>60.873559999999998</v>
      </c>
      <c r="G298" s="12">
        <v>94.156278999999998</v>
      </c>
      <c r="H298" s="12">
        <v>63.260919999999999</v>
      </c>
      <c r="I298" s="12">
        <v>89.526049999999998</v>
      </c>
      <c r="J298" s="12">
        <v>77.468840293132487</v>
      </c>
      <c r="K298" s="12">
        <v>81.964022637669444</v>
      </c>
      <c r="L298" s="12">
        <v>78.825316075755978</v>
      </c>
      <c r="M298" s="12">
        <v>83.410249452498974</v>
      </c>
      <c r="N298" s="12">
        <v>58.359825777907503</v>
      </c>
      <c r="O298" s="12">
        <v>63.514873805062656</v>
      </c>
      <c r="P298" s="12">
        <v>81.067849230575206</v>
      </c>
      <c r="Q298" s="12">
        <v>87.081020733402454</v>
      </c>
      <c r="R298" s="18"/>
      <c r="S298" s="18"/>
      <c r="T298" s="18"/>
      <c r="U298" s="18"/>
    </row>
    <row r="299" spans="1:21" x14ac:dyDescent="0.15">
      <c r="A299" s="12" t="s">
        <v>111</v>
      </c>
      <c r="B299" s="12">
        <v>67.104889999999997</v>
      </c>
      <c r="C299" s="12">
        <v>92.676721999999998</v>
      </c>
      <c r="D299" s="12">
        <v>85.822119999999998</v>
      </c>
      <c r="E299" s="12">
        <v>96.058359999999993</v>
      </c>
      <c r="F299" s="12">
        <v>56.001930000000002</v>
      </c>
      <c r="G299" s="12">
        <v>92.737688000000006</v>
      </c>
      <c r="H299" s="12">
        <v>53.609319999999997</v>
      </c>
      <c r="I299" s="12">
        <v>86.72157</v>
      </c>
      <c r="J299" s="12">
        <v>74.895082585279752</v>
      </c>
      <c r="K299" s="12">
        <v>79.770799248792727</v>
      </c>
      <c r="L299" s="12">
        <v>75.187050212564003</v>
      </c>
      <c r="M299" s="12">
        <v>80.107296750369315</v>
      </c>
      <c r="N299" s="12">
        <v>56.043468009365917</v>
      </c>
      <c r="O299" s="12">
        <v>61.522305068346618</v>
      </c>
      <c r="P299" s="12">
        <v>80.967182420439727</v>
      </c>
      <c r="Q299" s="12">
        <v>87.51326273662275</v>
      </c>
      <c r="R299" s="18"/>
      <c r="S299" s="18"/>
      <c r="T299" s="18"/>
      <c r="U299" s="18"/>
    </row>
    <row r="300" spans="1:21" x14ac:dyDescent="0.15">
      <c r="A300" s="12" t="s">
        <v>112</v>
      </c>
      <c r="B300" s="12">
        <v>71.192229999999995</v>
      </c>
      <c r="C300" s="12">
        <v>94.140561000000005</v>
      </c>
      <c r="D300" s="12">
        <v>86.616150000000005</v>
      </c>
      <c r="E300" s="12">
        <v>96.043790000000001</v>
      </c>
      <c r="F300" s="12">
        <v>61.74409</v>
      </c>
      <c r="G300" s="12">
        <v>93.857920000000007</v>
      </c>
      <c r="H300" s="12">
        <v>59.004339999999999</v>
      </c>
      <c r="I300" s="12">
        <v>89.051320000000004</v>
      </c>
      <c r="J300" s="12">
        <v>80.109037791214746</v>
      </c>
      <c r="K300" s="12">
        <v>84.47152587272339</v>
      </c>
      <c r="L300" s="12">
        <v>80.887788282007108</v>
      </c>
      <c r="M300" s="12">
        <v>85.311100243622548</v>
      </c>
      <c r="N300" s="12">
        <v>61.310256780683545</v>
      </c>
      <c r="O300" s="12">
        <v>66.253773095470137</v>
      </c>
      <c r="P300" s="12">
        <v>83.968815956746255</v>
      </c>
      <c r="Q300" s="12">
        <v>89.713158204034102</v>
      </c>
      <c r="R300" s="18"/>
      <c r="S300" s="18"/>
      <c r="T300" s="18"/>
      <c r="U300" s="18"/>
    </row>
    <row r="301" spans="1:21" x14ac:dyDescent="0.15">
      <c r="A301" s="12" t="s">
        <v>113</v>
      </c>
      <c r="B301" s="12">
        <v>72.535809999999998</v>
      </c>
      <c r="C301" s="12">
        <v>94.474399000000005</v>
      </c>
      <c r="D301" s="12">
        <v>86.076689999999999</v>
      </c>
      <c r="E301" s="12">
        <v>96.087299999999999</v>
      </c>
      <c r="F301" s="12">
        <v>61.697650000000003</v>
      </c>
      <c r="G301" s="12">
        <v>94.508560000000003</v>
      </c>
      <c r="H301" s="12">
        <v>58.02758</v>
      </c>
      <c r="I301" s="12">
        <v>88.408779999999993</v>
      </c>
      <c r="J301" s="12">
        <v>80.076491862431581</v>
      </c>
      <c r="K301" s="12">
        <v>84.099854292454921</v>
      </c>
      <c r="L301" s="12">
        <v>80.348513783362662</v>
      </c>
      <c r="M301" s="12">
        <v>84.398532492965288</v>
      </c>
      <c r="N301" s="12">
        <v>64.065782070477482</v>
      </c>
      <c r="O301" s="12">
        <v>68.682205198190672</v>
      </c>
      <c r="P301" s="12">
        <v>84.863344950838723</v>
      </c>
      <c r="Q301" s="12">
        <v>90.14752172363383</v>
      </c>
      <c r="R301" s="18"/>
      <c r="S301" s="18"/>
      <c r="T301" s="18"/>
      <c r="U301" s="18"/>
    </row>
    <row r="302" spans="1:21" x14ac:dyDescent="0.15">
      <c r="A302" s="12" t="s">
        <v>114</v>
      </c>
      <c r="B302" s="12">
        <v>65.786619999999999</v>
      </c>
      <c r="C302" s="12">
        <v>92.583185</v>
      </c>
      <c r="D302" s="12">
        <v>84.458590000000001</v>
      </c>
      <c r="E302" s="12">
        <v>95.894549999999995</v>
      </c>
      <c r="F302" s="12">
        <v>57.61374</v>
      </c>
      <c r="G302" s="12">
        <v>92.48048</v>
      </c>
      <c r="H302" s="12">
        <v>51.209620000000001</v>
      </c>
      <c r="I302" s="12">
        <v>84.065910000000002</v>
      </c>
      <c r="J302" s="12">
        <v>78.657784871880381</v>
      </c>
      <c r="K302" s="12">
        <v>82.65384280585161</v>
      </c>
      <c r="L302" s="12">
        <v>78.76663515336169</v>
      </c>
      <c r="M302" s="12">
        <v>82.782691900171329</v>
      </c>
      <c r="N302" s="12">
        <v>59.385878198053646</v>
      </c>
      <c r="O302" s="12">
        <v>63.765489567006625</v>
      </c>
      <c r="P302" s="12">
        <v>82.361821233944369</v>
      </c>
      <c r="Q302" s="12">
        <v>87.500928357919548</v>
      </c>
      <c r="R302" s="18"/>
      <c r="S302" s="18"/>
      <c r="T302" s="18"/>
      <c r="U302" s="18"/>
    </row>
    <row r="303" spans="1:21" x14ac:dyDescent="0.15">
      <c r="A303" s="12" t="s">
        <v>115</v>
      </c>
      <c r="B303" s="12">
        <v>74.932569999999998</v>
      </c>
      <c r="C303" s="12">
        <v>94.910246999999998</v>
      </c>
      <c r="D303" s="12">
        <v>86.47439</v>
      </c>
      <c r="E303" s="12">
        <v>96.202669999999998</v>
      </c>
      <c r="F303" s="12">
        <v>62.318049999999999</v>
      </c>
      <c r="G303" s="12">
        <v>94.010885000000002</v>
      </c>
      <c r="H303" s="12">
        <v>61.297510000000003</v>
      </c>
      <c r="I303" s="12">
        <v>90.237049999999996</v>
      </c>
      <c r="J303" s="12">
        <v>82.177274851782485</v>
      </c>
      <c r="K303" s="12">
        <v>86.804439311563456</v>
      </c>
      <c r="L303" s="12">
        <v>81.24535819488824</v>
      </c>
      <c r="M303" s="12">
        <v>85.935698235562654</v>
      </c>
      <c r="N303" s="12">
        <v>69.613539153151123</v>
      </c>
      <c r="O303" s="12">
        <v>75.161910149042129</v>
      </c>
      <c r="P303" s="12">
        <v>87.967141046225123</v>
      </c>
      <c r="Q303" s="12">
        <v>94.178075095030493</v>
      </c>
      <c r="R303" s="18"/>
      <c r="S303" s="18"/>
      <c r="T303" s="18"/>
      <c r="U303" s="18"/>
    </row>
    <row r="304" spans="1:21" x14ac:dyDescent="0.15">
      <c r="A304" s="12" t="s">
        <v>116</v>
      </c>
      <c r="B304" s="12">
        <v>74.066270000000003</v>
      </c>
      <c r="C304" s="12">
        <v>95.207914000000002</v>
      </c>
      <c r="D304" s="12">
        <v>87.083920000000006</v>
      </c>
      <c r="E304" s="12">
        <v>96.275229999999993</v>
      </c>
      <c r="F304" s="12">
        <v>66.333020000000005</v>
      </c>
      <c r="G304" s="12">
        <v>94.448325999999994</v>
      </c>
      <c r="H304" s="12">
        <v>63.533900000000003</v>
      </c>
      <c r="I304" s="12">
        <v>90.822119999999998</v>
      </c>
      <c r="J304" s="12">
        <v>81.743817661089864</v>
      </c>
      <c r="K304" s="12">
        <v>86.612868133801157</v>
      </c>
      <c r="L304" s="12">
        <v>80.402315140565804</v>
      </c>
      <c r="M304" s="12">
        <v>85.275044709028691</v>
      </c>
      <c r="N304" s="12">
        <v>67.895402662808465</v>
      </c>
      <c r="O304" s="12">
        <v>73.623070342200933</v>
      </c>
      <c r="P304" s="12">
        <v>86.811177175410606</v>
      </c>
      <c r="Q304" s="12">
        <v>93.223736392320461</v>
      </c>
      <c r="R304" s="18"/>
      <c r="S304" s="18"/>
      <c r="T304" s="18"/>
      <c r="U304" s="18"/>
    </row>
    <row r="305" spans="1:21" x14ac:dyDescent="0.15">
      <c r="A305" s="12" t="s">
        <v>117</v>
      </c>
      <c r="B305" s="12">
        <v>68.506239999999991</v>
      </c>
      <c r="C305" s="12">
        <v>93.311087000000001</v>
      </c>
      <c r="D305" s="12">
        <v>86.220429999999993</v>
      </c>
      <c r="E305" s="12">
        <v>96.333259999999996</v>
      </c>
      <c r="F305" s="12">
        <v>57.892069999999997</v>
      </c>
      <c r="G305" s="12">
        <v>93.093192000000002</v>
      </c>
      <c r="H305" s="12">
        <v>55.674529999999997</v>
      </c>
      <c r="I305" s="12">
        <v>86.892920000000004</v>
      </c>
      <c r="J305" s="12">
        <v>72.507718581045538</v>
      </c>
      <c r="K305" s="12">
        <v>75.971717143646813</v>
      </c>
      <c r="L305" s="12">
        <v>71.079904559831903</v>
      </c>
      <c r="M305" s="12">
        <v>74.540238093118077</v>
      </c>
      <c r="N305" s="12">
        <v>56.192442785699249</v>
      </c>
      <c r="O305" s="12">
        <v>60.082445695389289</v>
      </c>
      <c r="P305" s="12">
        <v>79.201480541008735</v>
      </c>
      <c r="Q305" s="12">
        <v>83.787176836686626</v>
      </c>
      <c r="R305" s="18"/>
      <c r="S305" s="18"/>
      <c r="T305" s="18"/>
      <c r="U305" s="18"/>
    </row>
    <row r="306" spans="1:21" x14ac:dyDescent="0.15">
      <c r="A306" s="12" t="s">
        <v>285</v>
      </c>
      <c r="B306" s="12">
        <v>61.142940000000003</v>
      </c>
      <c r="C306" s="12">
        <v>90.468515999999994</v>
      </c>
      <c r="D306" s="12">
        <v>85.283649999999994</v>
      </c>
      <c r="E306" s="12">
        <v>95.960980000000006</v>
      </c>
      <c r="F306" s="12">
        <v>55.283209999999997</v>
      </c>
      <c r="G306" s="12">
        <v>92.472215000000006</v>
      </c>
      <c r="H306" s="12">
        <v>50.235349999999997</v>
      </c>
      <c r="I306" s="12">
        <v>85.013009999999994</v>
      </c>
      <c r="J306" s="12">
        <v>66.995320673450479</v>
      </c>
      <c r="K306" s="12">
        <v>70.420937583896858</v>
      </c>
      <c r="L306" s="12">
        <v>67.138498417780951</v>
      </c>
      <c r="M306" s="12">
        <v>70.582605724066354</v>
      </c>
      <c r="N306" s="12">
        <v>46.799356096854787</v>
      </c>
      <c r="O306" s="12">
        <v>50.472576329349408</v>
      </c>
      <c r="P306" s="12">
        <v>68.9756584086565</v>
      </c>
      <c r="Q306" s="12">
        <v>73.410212269884468</v>
      </c>
      <c r="R306" s="18"/>
      <c r="S306" s="18"/>
      <c r="T306" s="18"/>
      <c r="U306" s="18"/>
    </row>
    <row r="307" spans="1:21" x14ac:dyDescent="0.15">
      <c r="A307" s="12" t="s">
        <v>286</v>
      </c>
      <c r="B307" s="12">
        <v>62.652180000000001</v>
      </c>
      <c r="C307" s="12">
        <v>91.654911999999996</v>
      </c>
      <c r="D307" s="12">
        <v>84.745900000000006</v>
      </c>
      <c r="E307" s="12">
        <v>95.841840000000005</v>
      </c>
      <c r="F307" s="12">
        <v>52.762079999999997</v>
      </c>
      <c r="G307" s="12">
        <v>92.176084000000003</v>
      </c>
      <c r="H307" s="12">
        <v>48.368380000000002</v>
      </c>
      <c r="I307" s="12">
        <v>82.978489999999994</v>
      </c>
      <c r="J307" s="12">
        <v>71.160575350929449</v>
      </c>
      <c r="K307" s="12">
        <v>75.442593070594484</v>
      </c>
      <c r="L307" s="12">
        <v>70.636238180812015</v>
      </c>
      <c r="M307" s="12">
        <v>74.916254125216099</v>
      </c>
      <c r="N307" s="12">
        <v>54.416628171499717</v>
      </c>
      <c r="O307" s="12">
        <v>59.204188387040759</v>
      </c>
      <c r="P307" s="12">
        <v>77.327463366286011</v>
      </c>
      <c r="Q307" s="12">
        <v>83.002392716004167</v>
      </c>
      <c r="R307" s="18"/>
      <c r="S307" s="18"/>
      <c r="T307" s="18"/>
      <c r="U307" s="18"/>
    </row>
    <row r="308" spans="1:21" x14ac:dyDescent="0.15">
      <c r="A308" s="12" t="s">
        <v>287</v>
      </c>
      <c r="B308" s="12">
        <v>67.766350000000003</v>
      </c>
      <c r="C308" s="12">
        <v>92.348176999999993</v>
      </c>
      <c r="D308" s="12">
        <v>84.513840000000002</v>
      </c>
      <c r="E308" s="12">
        <v>95.795079999999999</v>
      </c>
      <c r="F308" s="12">
        <v>57.1922</v>
      </c>
      <c r="G308" s="12">
        <v>92.234458000000004</v>
      </c>
      <c r="H308" s="12">
        <v>51.481499999999997</v>
      </c>
      <c r="I308" s="12">
        <v>85.254630000000006</v>
      </c>
      <c r="J308" s="12">
        <v>73.757447096599776</v>
      </c>
      <c r="K308" s="12">
        <v>77.66670481461999</v>
      </c>
      <c r="L308" s="12">
        <v>72.601592100752157</v>
      </c>
      <c r="M308" s="12">
        <v>76.487751636176569</v>
      </c>
      <c r="N308" s="12">
        <v>59.486383076672752</v>
      </c>
      <c r="O308" s="12">
        <v>63.922127718993615</v>
      </c>
      <c r="P308" s="12">
        <v>81.580174370728145</v>
      </c>
      <c r="Q308" s="12">
        <v>86.7496637741109</v>
      </c>
      <c r="R308" s="18"/>
      <c r="S308" s="18"/>
      <c r="T308" s="18"/>
      <c r="U308" s="18"/>
    </row>
    <row r="309" spans="1:21" x14ac:dyDescent="0.15">
      <c r="A309" s="12" t="s">
        <v>288</v>
      </c>
      <c r="B309" s="12">
        <v>64.754170000000002</v>
      </c>
      <c r="C309" s="12">
        <v>92.44735</v>
      </c>
      <c r="D309" s="12">
        <v>85.624610000000004</v>
      </c>
      <c r="E309" s="12">
        <v>95.693780000000004</v>
      </c>
      <c r="F309" s="12">
        <v>51.983379999999997</v>
      </c>
      <c r="G309" s="12">
        <v>92.478206999999998</v>
      </c>
      <c r="H309" s="12">
        <v>51.462629999999997</v>
      </c>
      <c r="I309" s="12">
        <v>84.911090000000002</v>
      </c>
      <c r="J309" s="12">
        <v>70.872255293966631</v>
      </c>
      <c r="K309" s="12">
        <v>75.15412848966244</v>
      </c>
      <c r="L309" s="12">
        <v>69.494945613037984</v>
      </c>
      <c r="M309" s="12">
        <v>73.74743720289031</v>
      </c>
      <c r="N309" s="12">
        <v>53.234313921993582</v>
      </c>
      <c r="O309" s="12">
        <v>57.981969497960726</v>
      </c>
      <c r="P309" s="12">
        <v>76.087867846928816</v>
      </c>
      <c r="Q309" s="12">
        <v>81.735207830092463</v>
      </c>
      <c r="R309" s="18"/>
      <c r="S309" s="18"/>
      <c r="T309" s="18"/>
      <c r="U309" s="18"/>
    </row>
    <row r="310" spans="1:21" x14ac:dyDescent="0.15">
      <c r="A310" s="12" t="s">
        <v>289</v>
      </c>
      <c r="B310" s="12">
        <v>57.631680000000003</v>
      </c>
      <c r="C310" s="12">
        <v>90.677706000000001</v>
      </c>
      <c r="D310" s="12">
        <v>82.531130000000005</v>
      </c>
      <c r="E310" s="12">
        <v>95.142430000000004</v>
      </c>
      <c r="F310" s="12">
        <v>51.994010000000003</v>
      </c>
      <c r="G310" s="12">
        <v>91.151211000000004</v>
      </c>
      <c r="H310" s="12">
        <v>43.476100000000002</v>
      </c>
      <c r="I310" s="12">
        <v>80.455569999999994</v>
      </c>
      <c r="J310" s="12">
        <v>67.684376358306892</v>
      </c>
      <c r="K310" s="12">
        <v>70.95077536558702</v>
      </c>
      <c r="L310" s="12">
        <v>67.839364222796178</v>
      </c>
      <c r="M310" s="12">
        <v>71.14370138269534</v>
      </c>
      <c r="N310" s="12">
        <v>46.194792538805217</v>
      </c>
      <c r="O310" s="12">
        <v>49.646700161669152</v>
      </c>
      <c r="P310" s="12">
        <v>70.934723775997227</v>
      </c>
      <c r="Q310" s="12">
        <v>75.197485416364117</v>
      </c>
      <c r="R310" s="18"/>
      <c r="S310" s="18"/>
      <c r="T310" s="18"/>
      <c r="U310" s="18"/>
    </row>
    <row r="311" spans="1:21" x14ac:dyDescent="0.15">
      <c r="A311" s="12" t="s">
        <v>290</v>
      </c>
      <c r="B311" s="12">
        <v>60.119340000000001</v>
      </c>
      <c r="C311" s="12">
        <v>90.903727000000003</v>
      </c>
      <c r="D311" s="12">
        <v>82.850939999999994</v>
      </c>
      <c r="E311" s="12">
        <v>95.629750000000001</v>
      </c>
      <c r="F311" s="12">
        <v>51.802379999999999</v>
      </c>
      <c r="G311" s="12">
        <v>91.892087000000004</v>
      </c>
      <c r="H311" s="12">
        <v>47.332320000000003</v>
      </c>
      <c r="I311" s="12">
        <v>83.144959999999998</v>
      </c>
      <c r="J311" s="12">
        <v>69.057482210815351</v>
      </c>
      <c r="K311" s="12">
        <v>72.921565495111579</v>
      </c>
      <c r="L311" s="12">
        <v>67.914767391438701</v>
      </c>
      <c r="M311" s="12">
        <v>71.765983198356508</v>
      </c>
      <c r="N311" s="12">
        <v>45.864428711279508</v>
      </c>
      <c r="O311" s="12">
        <v>49.897682430195864</v>
      </c>
      <c r="P311" s="12">
        <v>70.47490635899814</v>
      </c>
      <c r="Q311" s="12">
        <v>75.447329050220489</v>
      </c>
      <c r="R311" s="18"/>
      <c r="S311" s="18"/>
      <c r="T311" s="18"/>
      <c r="U311" s="18"/>
    </row>
    <row r="312" spans="1:21" x14ac:dyDescent="0.15">
      <c r="A312" s="12" t="s">
        <v>291</v>
      </c>
      <c r="B312" s="12">
        <v>59.635860000000001</v>
      </c>
      <c r="C312" s="12">
        <v>90.082862000000006</v>
      </c>
      <c r="D312" s="12">
        <v>83.294280000000001</v>
      </c>
      <c r="E312" s="12">
        <v>95.160709999999995</v>
      </c>
      <c r="F312" s="12">
        <v>51.292549999999999</v>
      </c>
      <c r="G312" s="12">
        <v>90.613956999999999</v>
      </c>
      <c r="H312" s="12">
        <v>43.510770000000001</v>
      </c>
      <c r="I312" s="12">
        <v>81.238299999999995</v>
      </c>
      <c r="J312" s="12">
        <v>66.768393515174665</v>
      </c>
      <c r="K312" s="12">
        <v>71.131792036422496</v>
      </c>
      <c r="L312" s="12">
        <v>66.557363882231499</v>
      </c>
      <c r="M312" s="12">
        <v>70.942771038733355</v>
      </c>
      <c r="N312" s="12">
        <v>44.013039487089522</v>
      </c>
      <c r="O312" s="12">
        <v>48.588517273861008</v>
      </c>
      <c r="P312" s="12">
        <v>66.904076732185629</v>
      </c>
      <c r="Q312" s="12">
        <v>72.502527317582235</v>
      </c>
      <c r="R312" s="18"/>
      <c r="S312" s="18"/>
      <c r="T312" s="18"/>
      <c r="U312" s="18"/>
    </row>
    <row r="313" spans="1:21" x14ac:dyDescent="0.15">
      <c r="A313" s="12" t="s">
        <v>292</v>
      </c>
      <c r="B313" s="12">
        <v>56.11842</v>
      </c>
      <c r="C313" s="12">
        <v>88.985370000000003</v>
      </c>
      <c r="D313" s="12">
        <v>82.349069999999998</v>
      </c>
      <c r="E313" s="12">
        <v>94.893100000000004</v>
      </c>
      <c r="F313" s="12">
        <v>51.242930000000001</v>
      </c>
      <c r="G313" s="12">
        <v>91.368558000000007</v>
      </c>
      <c r="H313" s="12">
        <v>43.571719999999999</v>
      </c>
      <c r="I313" s="12">
        <v>80.932739999999995</v>
      </c>
      <c r="J313" s="12">
        <v>65.520661835491751</v>
      </c>
      <c r="K313" s="12">
        <v>69.738718628312398</v>
      </c>
      <c r="L313" s="12">
        <v>65.401303985296821</v>
      </c>
      <c r="M313" s="12">
        <v>69.620579694730338</v>
      </c>
      <c r="N313" s="12">
        <v>34.921587020434607</v>
      </c>
      <c r="O313" s="12">
        <v>38.88848291573769</v>
      </c>
      <c r="P313" s="12">
        <v>60.67842341486007</v>
      </c>
      <c r="Q313" s="12">
        <v>65.874065747096793</v>
      </c>
      <c r="R313" s="18"/>
      <c r="S313" s="18"/>
      <c r="T313" s="18"/>
      <c r="U313" s="18"/>
    </row>
    <row r="314" spans="1:21" x14ac:dyDescent="0.15">
      <c r="A314" s="12" t="s">
        <v>293</v>
      </c>
      <c r="B314" s="12">
        <v>59.23048</v>
      </c>
      <c r="C314" s="12">
        <v>90.060104999999993</v>
      </c>
      <c r="D314" s="12">
        <v>83.404129999999995</v>
      </c>
      <c r="E314" s="12">
        <v>95.361819999999994</v>
      </c>
      <c r="F314" s="12">
        <v>52.085909999999998</v>
      </c>
      <c r="G314" s="12">
        <v>90.809381000000002</v>
      </c>
      <c r="H314" s="12">
        <v>44.468449999999997</v>
      </c>
      <c r="I314" s="12">
        <v>82.273989999999998</v>
      </c>
      <c r="J314" s="12">
        <v>65.026331109146</v>
      </c>
      <c r="K314" s="12">
        <v>69.258857238070775</v>
      </c>
      <c r="L314" s="12">
        <v>65.049182506399944</v>
      </c>
      <c r="M314" s="12">
        <v>69.31581891535852</v>
      </c>
      <c r="N314" s="12">
        <v>41.385208573497373</v>
      </c>
      <c r="O314" s="12">
        <v>45.73897999703663</v>
      </c>
      <c r="P314" s="12">
        <v>65.027749851118728</v>
      </c>
      <c r="Q314" s="12">
        <v>70.438496575128681</v>
      </c>
      <c r="R314" s="18"/>
      <c r="S314" s="18"/>
      <c r="T314" s="18"/>
      <c r="U314" s="18"/>
    </row>
    <row r="315" spans="1:21" x14ac:dyDescent="0.15">
      <c r="A315" s="12" t="s">
        <v>294</v>
      </c>
      <c r="B315" s="12">
        <v>63.595889999999997</v>
      </c>
      <c r="C315" s="12">
        <v>91.293801000000002</v>
      </c>
      <c r="D315" s="12">
        <v>84.062899999999999</v>
      </c>
      <c r="E315" s="12">
        <v>95.420379999999994</v>
      </c>
      <c r="F315" s="12">
        <v>52.127429999999997</v>
      </c>
      <c r="G315" s="12">
        <v>91.263575000000003</v>
      </c>
      <c r="H315" s="12">
        <v>44.388750000000002</v>
      </c>
      <c r="I315" s="12">
        <v>81.86551</v>
      </c>
      <c r="J315" s="12">
        <v>70.491796548929429</v>
      </c>
      <c r="K315" s="12">
        <v>74.357513073208509</v>
      </c>
      <c r="L315" s="12">
        <v>70.441972435806505</v>
      </c>
      <c r="M315" s="12">
        <v>74.327471021341211</v>
      </c>
      <c r="N315" s="12">
        <v>52.517566243233361</v>
      </c>
      <c r="O315" s="12">
        <v>56.800276030226925</v>
      </c>
      <c r="P315" s="12">
        <v>74.760546203667602</v>
      </c>
      <c r="Q315" s="12">
        <v>79.841773853151352</v>
      </c>
      <c r="R315" s="18"/>
      <c r="S315" s="18"/>
      <c r="T315" s="18"/>
      <c r="U315" s="18"/>
    </row>
    <row r="316" spans="1:21" x14ac:dyDescent="0.15">
      <c r="A316" s="12" t="s">
        <v>295</v>
      </c>
      <c r="B316" s="12">
        <v>63.50911</v>
      </c>
      <c r="C316" s="12">
        <v>91.469318999999999</v>
      </c>
      <c r="D316" s="12">
        <v>84.085260000000005</v>
      </c>
      <c r="E316" s="12">
        <v>95.370990000000006</v>
      </c>
      <c r="F316" s="12">
        <v>51.159680000000002</v>
      </c>
      <c r="G316" s="12">
        <v>92.303370000000001</v>
      </c>
      <c r="H316" s="12">
        <v>45.189520000000002</v>
      </c>
      <c r="I316" s="12">
        <v>82.07611</v>
      </c>
      <c r="J316" s="12">
        <v>70.066617322089115</v>
      </c>
      <c r="K316" s="12">
        <v>74.699966962320218</v>
      </c>
      <c r="L316" s="12">
        <v>70.11092694576368</v>
      </c>
      <c r="M316" s="12">
        <v>74.763088310993979</v>
      </c>
      <c r="N316" s="12">
        <v>51.996024721388004</v>
      </c>
      <c r="O316" s="12">
        <v>57.092504685270242</v>
      </c>
      <c r="P316" s="12">
        <v>75.866156181842271</v>
      </c>
      <c r="Q316" s="12">
        <v>81.992457861533325</v>
      </c>
      <c r="R316" s="18"/>
      <c r="S316" s="18"/>
      <c r="T316" s="18"/>
      <c r="U316" s="18"/>
    </row>
    <row r="317" spans="1:21" x14ac:dyDescent="0.15">
      <c r="A317" s="12" t="s">
        <v>296</v>
      </c>
      <c r="B317" s="12">
        <v>60.960639999999998</v>
      </c>
      <c r="C317" s="12">
        <v>90.927458000000001</v>
      </c>
      <c r="D317" s="12">
        <v>82.857060000000004</v>
      </c>
      <c r="E317" s="12">
        <v>95.259320000000002</v>
      </c>
      <c r="F317" s="12">
        <v>53.853149999999999</v>
      </c>
      <c r="G317" s="12">
        <v>92.320528999999993</v>
      </c>
      <c r="H317" s="12">
        <v>45.843899999999998</v>
      </c>
      <c r="I317" s="12">
        <v>82.237750000000005</v>
      </c>
      <c r="J317" s="12">
        <v>70.065177713799827</v>
      </c>
      <c r="K317" s="12">
        <v>74.193436268308915</v>
      </c>
      <c r="L317" s="12">
        <v>69.348694921125571</v>
      </c>
      <c r="M317" s="12">
        <v>73.461981408400689</v>
      </c>
      <c r="N317" s="12">
        <v>45.016675406648346</v>
      </c>
      <c r="O317" s="12">
        <v>49.235944911469026</v>
      </c>
      <c r="P317" s="12">
        <v>68.265277430950817</v>
      </c>
      <c r="Q317" s="12">
        <v>73.444632907480099</v>
      </c>
      <c r="R317" s="18"/>
      <c r="S317" s="18"/>
      <c r="T317" s="18"/>
      <c r="U317" s="18"/>
    </row>
    <row r="318" spans="1:21" x14ac:dyDescent="0.15">
      <c r="A318" s="12" t="s">
        <v>297</v>
      </c>
      <c r="B318" s="12">
        <v>56.979810000000001</v>
      </c>
      <c r="C318" s="12">
        <v>89.526820000000001</v>
      </c>
      <c r="D318" s="12">
        <v>82.736159999999998</v>
      </c>
      <c r="E318" s="12">
        <v>94.99982</v>
      </c>
      <c r="F318" s="12">
        <v>52.26885</v>
      </c>
      <c r="G318" s="12">
        <v>90.923610999999994</v>
      </c>
      <c r="H318" s="12">
        <v>43.740650000000002</v>
      </c>
      <c r="I318" s="12">
        <v>81.724100000000007</v>
      </c>
      <c r="J318" s="12">
        <v>64.801485408743858</v>
      </c>
      <c r="K318" s="12">
        <v>68.897866481438186</v>
      </c>
      <c r="L318" s="12">
        <v>65.709153583009581</v>
      </c>
      <c r="M318" s="12">
        <v>69.845873115399755</v>
      </c>
      <c r="N318" s="12">
        <v>40.436671050041419</v>
      </c>
      <c r="O318" s="12">
        <v>44.5955693606602</v>
      </c>
      <c r="P318" s="12">
        <v>66.563077995956917</v>
      </c>
      <c r="Q318" s="12">
        <v>71.877672649171259</v>
      </c>
      <c r="R318" s="18"/>
      <c r="S318" s="18"/>
      <c r="T318" s="18"/>
      <c r="U318" s="18"/>
    </row>
    <row r="319" spans="1:21" x14ac:dyDescent="0.15">
      <c r="A319" s="12" t="s">
        <v>298</v>
      </c>
      <c r="B319" s="12">
        <v>60.232280000000003</v>
      </c>
      <c r="C319" s="12">
        <v>90.543932999999996</v>
      </c>
      <c r="D319" s="12">
        <v>82.996510000000001</v>
      </c>
      <c r="E319" s="12">
        <v>95.154690000000002</v>
      </c>
      <c r="F319" s="12">
        <v>51.922750000000001</v>
      </c>
      <c r="G319" s="12">
        <v>91.358355000000003</v>
      </c>
      <c r="H319" s="12">
        <v>46.049779999999998</v>
      </c>
      <c r="I319" s="12">
        <v>80.850830000000002</v>
      </c>
      <c r="J319" s="12">
        <v>67.822823122540839</v>
      </c>
      <c r="K319" s="12">
        <v>71.255861452074626</v>
      </c>
      <c r="L319" s="12">
        <v>67.342443292539869</v>
      </c>
      <c r="M319" s="12">
        <v>70.77487393247074</v>
      </c>
      <c r="N319" s="12">
        <v>43.754697633403786</v>
      </c>
      <c r="O319" s="12">
        <v>47.247784835243806</v>
      </c>
      <c r="P319" s="12">
        <v>67.458522154280629</v>
      </c>
      <c r="Q319" s="12">
        <v>71.76983365908508</v>
      </c>
      <c r="R319" s="18"/>
      <c r="S319" s="18"/>
      <c r="T319" s="18"/>
      <c r="U319" s="18"/>
    </row>
    <row r="320" spans="1:21" x14ac:dyDescent="0.15">
      <c r="A320" s="12" t="s">
        <v>299</v>
      </c>
      <c r="B320" s="12">
        <v>61.246519999999997</v>
      </c>
      <c r="C320" s="12">
        <v>90.933116999999996</v>
      </c>
      <c r="D320" s="12">
        <v>84.041920000000005</v>
      </c>
      <c r="E320" s="12">
        <v>95.597430000000003</v>
      </c>
      <c r="F320" s="12">
        <v>53.677549999999997</v>
      </c>
      <c r="G320" s="12">
        <v>92.011476999999999</v>
      </c>
      <c r="H320" s="12">
        <v>49.036709999999999</v>
      </c>
      <c r="I320" s="12">
        <v>82.930890000000005</v>
      </c>
      <c r="J320" s="12">
        <v>70.129595615508805</v>
      </c>
      <c r="K320" s="12">
        <v>73.930684407626586</v>
      </c>
      <c r="L320" s="12">
        <v>69.925693053257646</v>
      </c>
      <c r="M320" s="12">
        <v>73.732790783594595</v>
      </c>
      <c r="N320" s="12">
        <v>46.668127219365637</v>
      </c>
      <c r="O320" s="12">
        <v>50.605364763755681</v>
      </c>
      <c r="P320" s="12">
        <v>71.107231636910257</v>
      </c>
      <c r="Q320" s="12">
        <v>75.9387692515688</v>
      </c>
      <c r="R320" s="18"/>
      <c r="S320" s="18"/>
      <c r="T320" s="18"/>
      <c r="U320" s="18"/>
    </row>
    <row r="321" spans="1:21" x14ac:dyDescent="0.15">
      <c r="A321" s="12" t="s">
        <v>300</v>
      </c>
      <c r="B321" s="12">
        <v>60.270600000000002</v>
      </c>
      <c r="C321" s="12">
        <v>90.565275999999997</v>
      </c>
      <c r="D321" s="12">
        <v>82.611949999999993</v>
      </c>
      <c r="E321" s="12">
        <v>95.121960000000001</v>
      </c>
      <c r="F321" s="12">
        <v>53.273670000000003</v>
      </c>
      <c r="G321" s="12">
        <v>92.054704999999998</v>
      </c>
      <c r="H321" s="12">
        <v>44.193100000000001</v>
      </c>
      <c r="I321" s="12">
        <v>80.867099999999994</v>
      </c>
      <c r="J321" s="12">
        <v>68.781938388372126</v>
      </c>
      <c r="K321" s="12">
        <v>72.840381148289495</v>
      </c>
      <c r="L321" s="12">
        <v>68.958609237947528</v>
      </c>
      <c r="M321" s="12">
        <v>73.045213847098452</v>
      </c>
      <c r="N321" s="12">
        <v>44.834693737579435</v>
      </c>
      <c r="O321" s="12">
        <v>49.039078783609064</v>
      </c>
      <c r="P321" s="12">
        <v>68.65868816009943</v>
      </c>
      <c r="Q321" s="12">
        <v>73.84278149897402</v>
      </c>
      <c r="R321" s="18"/>
      <c r="S321" s="18"/>
      <c r="T321" s="18"/>
      <c r="U321" s="18"/>
    </row>
    <row r="322" spans="1:21" x14ac:dyDescent="0.15">
      <c r="A322" s="12" t="s">
        <v>301</v>
      </c>
      <c r="B322" s="12">
        <v>61.11824</v>
      </c>
      <c r="C322" s="12">
        <v>91.865035000000006</v>
      </c>
      <c r="D322" s="12">
        <v>83.77834</v>
      </c>
      <c r="E322" s="12">
        <v>95.174329999999998</v>
      </c>
      <c r="F322" s="12">
        <v>52.521239999999999</v>
      </c>
      <c r="G322" s="12">
        <v>91.923698999999999</v>
      </c>
      <c r="H322" s="12">
        <v>48.301740000000002</v>
      </c>
      <c r="I322" s="12">
        <v>82.217749999999995</v>
      </c>
      <c r="J322" s="12">
        <v>70.486302829515878</v>
      </c>
      <c r="K322" s="12">
        <v>73.980503319277702</v>
      </c>
      <c r="L322" s="12">
        <v>70.214888737970455</v>
      </c>
      <c r="M322" s="12">
        <v>73.709947500846795</v>
      </c>
      <c r="N322" s="12">
        <v>49.375653820886555</v>
      </c>
      <c r="O322" s="12">
        <v>53.069135465395092</v>
      </c>
      <c r="P322" s="12">
        <v>73.708982021586493</v>
      </c>
      <c r="Q322" s="12">
        <v>78.205892398865288</v>
      </c>
      <c r="R322" s="18"/>
      <c r="S322" s="18"/>
      <c r="T322" s="18"/>
      <c r="U322" s="18"/>
    </row>
    <row r="323" spans="1:21" x14ac:dyDescent="0.15">
      <c r="A323" s="12" t="s">
        <v>302</v>
      </c>
      <c r="B323" s="12">
        <v>60.41601</v>
      </c>
      <c r="C323" s="12">
        <v>90.233866000000006</v>
      </c>
      <c r="D323" s="12">
        <v>84.715549999999993</v>
      </c>
      <c r="E323" s="12">
        <v>95.190969999999993</v>
      </c>
      <c r="F323" s="12">
        <v>51.261319999999998</v>
      </c>
      <c r="G323" s="12">
        <v>91.207493999999997</v>
      </c>
      <c r="H323" s="12">
        <v>45.588520000000003</v>
      </c>
      <c r="I323" s="12">
        <v>81.45384</v>
      </c>
      <c r="J323" s="12">
        <v>67.528126533124365</v>
      </c>
      <c r="K323" s="12">
        <v>71.055712337171897</v>
      </c>
      <c r="L323" s="12">
        <v>67.636246007728971</v>
      </c>
      <c r="M323" s="12">
        <v>71.184953561438007</v>
      </c>
      <c r="N323" s="12">
        <v>43.669093818514312</v>
      </c>
      <c r="O323" s="12">
        <v>47.270615942832528</v>
      </c>
      <c r="P323" s="12">
        <v>67.758725864167204</v>
      </c>
      <c r="Q323" s="12">
        <v>72.225804765425224</v>
      </c>
      <c r="R323" s="18"/>
      <c r="S323" s="18"/>
      <c r="T323" s="18"/>
      <c r="U323" s="18"/>
    </row>
    <row r="324" spans="1:21" x14ac:dyDescent="0.15">
      <c r="A324" s="12" t="s">
        <v>303</v>
      </c>
      <c r="B324" s="12">
        <v>62.539630000000002</v>
      </c>
      <c r="C324" s="12">
        <v>92.303076000000004</v>
      </c>
      <c r="D324" s="12">
        <v>84.337530000000001</v>
      </c>
      <c r="E324" s="12">
        <v>95.758650000000003</v>
      </c>
      <c r="F324" s="12">
        <v>55.684759999999997</v>
      </c>
      <c r="G324" s="12">
        <v>92.4285</v>
      </c>
      <c r="H324" s="12">
        <v>48.5199</v>
      </c>
      <c r="I324" s="12">
        <v>83.408590000000004</v>
      </c>
      <c r="J324" s="12">
        <v>75.115849662820423</v>
      </c>
      <c r="K324" s="12">
        <v>79.364269090073975</v>
      </c>
      <c r="L324" s="12">
        <v>73.69488517227083</v>
      </c>
      <c r="M324" s="12">
        <v>77.916105752548603</v>
      </c>
      <c r="N324" s="12">
        <v>54.320637615233316</v>
      </c>
      <c r="O324" s="12">
        <v>58.875939345076276</v>
      </c>
      <c r="P324" s="12">
        <v>78.410804748779611</v>
      </c>
      <c r="Q324" s="12">
        <v>83.866932056073296</v>
      </c>
      <c r="R324" s="18"/>
      <c r="S324" s="18"/>
      <c r="T324" s="18"/>
      <c r="U324" s="18"/>
    </row>
    <row r="325" spans="1:21" x14ac:dyDescent="0.15">
      <c r="A325" s="12" t="s">
        <v>304</v>
      </c>
      <c r="B325" s="12">
        <v>58.256250000000001</v>
      </c>
      <c r="C325" s="12">
        <v>89.372969999999995</v>
      </c>
      <c r="D325" s="12">
        <v>83.945970000000003</v>
      </c>
      <c r="E325" s="12">
        <v>95.605580000000003</v>
      </c>
      <c r="F325" s="12">
        <v>49.86636</v>
      </c>
      <c r="G325" s="12">
        <v>91.456583999999992</v>
      </c>
      <c r="H325" s="12">
        <v>47.070509999999999</v>
      </c>
      <c r="I325" s="12">
        <v>82.704089999999994</v>
      </c>
      <c r="J325" s="12">
        <v>65.977797443806978</v>
      </c>
      <c r="K325" s="12">
        <v>70.27731742089432</v>
      </c>
      <c r="L325" s="12">
        <v>65.984251023802827</v>
      </c>
      <c r="M325" s="12">
        <v>70.315043047281549</v>
      </c>
      <c r="N325" s="12">
        <v>41.038369813854167</v>
      </c>
      <c r="O325" s="12">
        <v>45.345919121501318</v>
      </c>
      <c r="P325" s="12">
        <v>64.903366365755758</v>
      </c>
      <c r="Q325" s="12">
        <v>70.284260057207675</v>
      </c>
      <c r="R325" s="18"/>
      <c r="S325" s="18"/>
      <c r="T325" s="18"/>
      <c r="U325" s="18"/>
    </row>
    <row r="326" spans="1:21" x14ac:dyDescent="0.15">
      <c r="A326" s="12" t="s">
        <v>305</v>
      </c>
      <c r="B326" s="12">
        <v>66.013109999999998</v>
      </c>
      <c r="C326" s="12">
        <v>92.256137999999993</v>
      </c>
      <c r="D326" s="12">
        <v>84.62482</v>
      </c>
      <c r="E326" s="12">
        <v>95.538730000000001</v>
      </c>
      <c r="F326" s="12">
        <v>55.227559999999997</v>
      </c>
      <c r="G326" s="12">
        <v>92.841038999999995</v>
      </c>
      <c r="H326" s="12">
        <v>48.179200000000002</v>
      </c>
      <c r="I326" s="12">
        <v>84.112409999999997</v>
      </c>
      <c r="J326" s="12">
        <v>74.323857235976163</v>
      </c>
      <c r="K326" s="12">
        <v>77.756243363536058</v>
      </c>
      <c r="L326" s="12">
        <v>74.420664275636284</v>
      </c>
      <c r="M326" s="12">
        <v>77.871157423556554</v>
      </c>
      <c r="N326" s="12">
        <v>57.775170608488743</v>
      </c>
      <c r="O326" s="12">
        <v>61.579548342962006</v>
      </c>
      <c r="P326" s="12">
        <v>80.807942368313803</v>
      </c>
      <c r="Q326" s="12">
        <v>85.302209233924799</v>
      </c>
      <c r="R326" s="18"/>
      <c r="S326" s="18"/>
      <c r="T326" s="18"/>
      <c r="U326" s="18"/>
    </row>
    <row r="327" spans="1:21" x14ac:dyDescent="0.15">
      <c r="A327" s="12" t="s">
        <v>306</v>
      </c>
      <c r="B327" s="12">
        <v>54.219329999999999</v>
      </c>
      <c r="C327" s="12">
        <v>88.929140000000004</v>
      </c>
      <c r="D327" s="12">
        <v>84.294390000000007</v>
      </c>
      <c r="E327" s="12">
        <v>95.638339999999999</v>
      </c>
      <c r="F327" s="12">
        <v>51.586709999999997</v>
      </c>
      <c r="G327" s="12">
        <v>91.900030999999998</v>
      </c>
      <c r="H327" s="12">
        <v>43.707360000000001</v>
      </c>
      <c r="I327" s="12">
        <v>81.560969999999998</v>
      </c>
      <c r="J327" s="12">
        <v>67.111749500300732</v>
      </c>
      <c r="K327" s="12">
        <v>70.690836863934294</v>
      </c>
      <c r="L327" s="12">
        <v>68.941585040284778</v>
      </c>
      <c r="M327" s="12">
        <v>72.605183265956668</v>
      </c>
      <c r="N327" s="12">
        <v>49.267133777919256</v>
      </c>
      <c r="O327" s="12">
        <v>52.89367027675619</v>
      </c>
      <c r="P327" s="12">
        <v>70.628330450506411</v>
      </c>
      <c r="Q327" s="12">
        <v>75.086058503092573</v>
      </c>
      <c r="R327" s="18"/>
      <c r="S327" s="18"/>
      <c r="T327" s="18"/>
      <c r="U327" s="18"/>
    </row>
    <row r="328" spans="1:21" x14ac:dyDescent="0.15">
      <c r="A328" s="12" t="s">
        <v>307</v>
      </c>
      <c r="B328" s="12">
        <v>62.098550000000003</v>
      </c>
      <c r="C328" s="12">
        <v>90.730562000000006</v>
      </c>
      <c r="D328" s="12">
        <v>83.979110000000006</v>
      </c>
      <c r="E328" s="12">
        <v>95.631259999999997</v>
      </c>
      <c r="F328" s="12">
        <v>54.678570000000001</v>
      </c>
      <c r="G328" s="12">
        <v>92.808031</v>
      </c>
      <c r="H328" s="12">
        <v>52.238889999999998</v>
      </c>
      <c r="I328" s="12">
        <v>84.687070000000006</v>
      </c>
      <c r="J328" s="12">
        <v>68.313298969594513</v>
      </c>
      <c r="K328" s="12">
        <v>71.599972253040477</v>
      </c>
      <c r="L328" s="12">
        <v>67.836388341811755</v>
      </c>
      <c r="M328" s="12">
        <v>71.10651600497377</v>
      </c>
      <c r="N328" s="12">
        <v>45.059129126284063</v>
      </c>
      <c r="O328" s="12">
        <v>48.450784717916804</v>
      </c>
      <c r="P328" s="12">
        <v>68.34423879858312</v>
      </c>
      <c r="Q328" s="12">
        <v>72.502379289087685</v>
      </c>
      <c r="R328" s="18"/>
      <c r="S328" s="18"/>
      <c r="T328" s="18"/>
      <c r="U328" s="18"/>
    </row>
    <row r="329" spans="1:21" x14ac:dyDescent="0.15">
      <c r="A329" s="12" t="s">
        <v>308</v>
      </c>
      <c r="B329" s="12">
        <v>62.230020000000003</v>
      </c>
      <c r="C329" s="12">
        <v>91.435422000000003</v>
      </c>
      <c r="D329" s="12">
        <v>85.198499999999996</v>
      </c>
      <c r="E329" s="12">
        <v>95.691959999999995</v>
      </c>
      <c r="F329" s="12">
        <v>54.3553</v>
      </c>
      <c r="G329" s="12">
        <v>92.159068000000005</v>
      </c>
      <c r="H329" s="12">
        <v>49.117280000000001</v>
      </c>
      <c r="I329" s="12">
        <v>83.985500000000002</v>
      </c>
      <c r="J329" s="12">
        <v>68.631658385098675</v>
      </c>
      <c r="K329" s="12">
        <v>72.913192996143408</v>
      </c>
      <c r="L329" s="12">
        <v>67.991758816089259</v>
      </c>
      <c r="M329" s="12">
        <v>72.269184475552194</v>
      </c>
      <c r="N329" s="12">
        <v>46.546557697335153</v>
      </c>
      <c r="O329" s="12">
        <v>51.057637313113247</v>
      </c>
      <c r="P329" s="12">
        <v>71.011813662335044</v>
      </c>
      <c r="Q329" s="12">
        <v>76.543733398445525</v>
      </c>
      <c r="R329" s="18"/>
      <c r="S329" s="18"/>
      <c r="T329" s="18"/>
      <c r="U329" s="18"/>
    </row>
    <row r="330" spans="1:21" x14ac:dyDescent="0.15">
      <c r="A330" s="12" t="s">
        <v>309</v>
      </c>
      <c r="B330" s="12">
        <v>70.973979999999997</v>
      </c>
      <c r="C330" s="12">
        <v>93.608430999999996</v>
      </c>
      <c r="D330" s="12">
        <v>86.313929999999999</v>
      </c>
      <c r="E330" s="12">
        <v>96.197909999999993</v>
      </c>
      <c r="F330" s="12">
        <v>57.516590000000001</v>
      </c>
      <c r="G330" s="12">
        <v>92.751697000000007</v>
      </c>
      <c r="H330" s="12">
        <v>56.676319999999997</v>
      </c>
      <c r="I330" s="12">
        <v>86.911799999999999</v>
      </c>
      <c r="J330" s="12">
        <v>75.546729293743581</v>
      </c>
      <c r="K330" s="12">
        <v>80.252532040268989</v>
      </c>
      <c r="L330" s="12">
        <v>74.746712868871924</v>
      </c>
      <c r="M330" s="12">
        <v>79.463509073962896</v>
      </c>
      <c r="N330" s="12">
        <v>61.233912204909679</v>
      </c>
      <c r="O330" s="12">
        <v>66.710231193727836</v>
      </c>
      <c r="P330" s="12">
        <v>81.74253220424643</v>
      </c>
      <c r="Q330" s="12">
        <v>88.025066470094188</v>
      </c>
      <c r="R330" s="18"/>
      <c r="S330" s="18"/>
      <c r="T330" s="18"/>
      <c r="U330" s="18"/>
    </row>
    <row r="331" spans="1:21" x14ac:dyDescent="0.15">
      <c r="A331" s="12" t="s">
        <v>310</v>
      </c>
      <c r="B331" s="12">
        <v>65.135359999999991</v>
      </c>
      <c r="C331" s="12">
        <v>91.224509999999995</v>
      </c>
      <c r="D331" s="12">
        <v>84.414829999999995</v>
      </c>
      <c r="E331" s="12">
        <v>95.868629999999996</v>
      </c>
      <c r="F331" s="12">
        <v>55.406779999999998</v>
      </c>
      <c r="G331" s="12">
        <v>92.933819999999997</v>
      </c>
      <c r="H331" s="12">
        <v>50.77628</v>
      </c>
      <c r="I331" s="12">
        <v>83.757930000000002</v>
      </c>
      <c r="J331" s="12">
        <v>73.289069792282419</v>
      </c>
      <c r="K331" s="12">
        <v>77.386132128972633</v>
      </c>
      <c r="L331" s="12">
        <v>73.293740177106542</v>
      </c>
      <c r="M331" s="12">
        <v>77.406573330752366</v>
      </c>
      <c r="N331" s="12">
        <v>53.93743344093275</v>
      </c>
      <c r="O331" s="12">
        <v>58.323579409246285</v>
      </c>
      <c r="P331" s="12">
        <v>77.077227246994966</v>
      </c>
      <c r="Q331" s="12">
        <v>82.29614715628955</v>
      </c>
      <c r="R331" s="18"/>
      <c r="S331" s="18"/>
      <c r="T331" s="18"/>
      <c r="U331" s="18"/>
    </row>
    <row r="332" spans="1:21" x14ac:dyDescent="0.15">
      <c r="A332" s="12" t="s">
        <v>311</v>
      </c>
      <c r="B332" s="12">
        <v>72.581649999999996</v>
      </c>
      <c r="C332" s="12">
        <v>94.310730000000007</v>
      </c>
      <c r="D332" s="12">
        <v>85.775400000000005</v>
      </c>
      <c r="E332" s="12">
        <v>95.912289999999999</v>
      </c>
      <c r="F332" s="12">
        <v>64.067450000000008</v>
      </c>
      <c r="G332" s="12">
        <v>94.166995</v>
      </c>
      <c r="H332" s="12">
        <v>57.902760000000001</v>
      </c>
      <c r="I332" s="12">
        <v>87.323390000000003</v>
      </c>
      <c r="J332" s="12">
        <v>80.499492216324555</v>
      </c>
      <c r="K332" s="12">
        <v>84.209209164617931</v>
      </c>
      <c r="L332" s="12">
        <v>79.409932629150205</v>
      </c>
      <c r="M332" s="12">
        <v>83.091717406508863</v>
      </c>
      <c r="N332" s="12">
        <v>68.086930691280571</v>
      </c>
      <c r="O332" s="12">
        <v>72.272083831713033</v>
      </c>
      <c r="P332" s="12">
        <v>88.07085336350957</v>
      </c>
      <c r="Q332" s="12">
        <v>92.81836887256965</v>
      </c>
      <c r="R332" s="18"/>
      <c r="S332" s="18"/>
      <c r="T332" s="18"/>
      <c r="U332" s="18"/>
    </row>
    <row r="333" spans="1:21" x14ac:dyDescent="0.15">
      <c r="A333" s="12" t="s">
        <v>312</v>
      </c>
      <c r="B333" s="12">
        <v>64.69695999999999</v>
      </c>
      <c r="C333" s="12">
        <v>92.073245</v>
      </c>
      <c r="D333" s="12">
        <v>85.273589999999999</v>
      </c>
      <c r="E333" s="12">
        <v>96.018770000000004</v>
      </c>
      <c r="F333" s="12">
        <v>58.101730000000003</v>
      </c>
      <c r="G333" s="12">
        <v>93.128822999999997</v>
      </c>
      <c r="H333" s="12">
        <v>51.168660000000003</v>
      </c>
      <c r="I333" s="12">
        <v>85.351330000000004</v>
      </c>
      <c r="J333" s="12">
        <v>73.05442929250863</v>
      </c>
      <c r="K333" s="12">
        <v>76.902527395712056</v>
      </c>
      <c r="L333" s="12">
        <v>73.72728977077368</v>
      </c>
      <c r="M333" s="12">
        <v>77.596708254319992</v>
      </c>
      <c r="N333" s="12">
        <v>52.012535667350669</v>
      </c>
      <c r="O333" s="12">
        <v>56.046769607376824</v>
      </c>
      <c r="P333" s="12">
        <v>76.007261515064116</v>
      </c>
      <c r="Q333" s="12">
        <v>80.869139790458206</v>
      </c>
      <c r="R333" s="18"/>
      <c r="S333" s="18"/>
      <c r="T333" s="18"/>
      <c r="U333" s="18"/>
    </row>
    <row r="334" spans="1:21" x14ac:dyDescent="0.15">
      <c r="A334" s="12" t="s">
        <v>313</v>
      </c>
      <c r="B334" s="12">
        <v>69.016080000000002</v>
      </c>
      <c r="C334" s="12">
        <v>93.213696999999996</v>
      </c>
      <c r="D334" s="12">
        <v>85.567670000000007</v>
      </c>
      <c r="E334" s="12">
        <v>95.778199999999998</v>
      </c>
      <c r="F334" s="12">
        <v>62.543140000000001</v>
      </c>
      <c r="G334" s="12">
        <v>93.703136000000001</v>
      </c>
      <c r="H334" s="12">
        <v>53.79768</v>
      </c>
      <c r="I334" s="12">
        <v>86.672470000000004</v>
      </c>
      <c r="J334" s="12">
        <v>75.077283769014485</v>
      </c>
      <c r="K334" s="12">
        <v>78.90319699840623</v>
      </c>
      <c r="L334" s="12">
        <v>74.551584708697433</v>
      </c>
      <c r="M334" s="12">
        <v>78.353834960402168</v>
      </c>
      <c r="N334" s="12">
        <v>56.630804339463623</v>
      </c>
      <c r="O334" s="12">
        <v>60.735241595266366</v>
      </c>
      <c r="P334" s="12">
        <v>80.603894903221615</v>
      </c>
      <c r="Q334" s="12">
        <v>85.501653351957273</v>
      </c>
      <c r="R334" s="18"/>
      <c r="S334" s="18"/>
      <c r="T334" s="18"/>
      <c r="U334" s="18"/>
    </row>
    <row r="335" spans="1:21" x14ac:dyDescent="0.15">
      <c r="A335" s="12" t="s">
        <v>314</v>
      </c>
      <c r="B335" s="12">
        <v>69.590140000000005</v>
      </c>
      <c r="C335" s="12">
        <v>93.800618999999998</v>
      </c>
      <c r="D335" s="12">
        <v>85.214600000000004</v>
      </c>
      <c r="E335" s="12">
        <v>95.806470000000004</v>
      </c>
      <c r="F335" s="12">
        <v>57.999670000000002</v>
      </c>
      <c r="G335" s="12">
        <v>93.555173999999994</v>
      </c>
      <c r="H335" s="12">
        <v>56.178649999999998</v>
      </c>
      <c r="I335" s="12">
        <v>87.450969999999998</v>
      </c>
      <c r="J335" s="12">
        <v>77.244814511995642</v>
      </c>
      <c r="K335" s="12">
        <v>81.273570190303488</v>
      </c>
      <c r="L335" s="12">
        <v>76.423798613536448</v>
      </c>
      <c r="M335" s="12">
        <v>80.440931331675529</v>
      </c>
      <c r="N335" s="12">
        <v>65.577149889076665</v>
      </c>
      <c r="O335" s="12">
        <v>70.240499823504379</v>
      </c>
      <c r="P335" s="12">
        <v>84.685875043554489</v>
      </c>
      <c r="Q335" s="12">
        <v>89.968831216800609</v>
      </c>
      <c r="R335" s="18"/>
      <c r="S335" s="18"/>
      <c r="T335" s="18"/>
      <c r="U335" s="18"/>
    </row>
    <row r="336" spans="1:21" x14ac:dyDescent="0.15">
      <c r="A336" s="12" t="s">
        <v>315</v>
      </c>
      <c r="B336" s="12">
        <v>69.713059999999999</v>
      </c>
      <c r="C336" s="12">
        <v>93.333410000000001</v>
      </c>
      <c r="D336" s="12">
        <v>84.372540000000001</v>
      </c>
      <c r="E336" s="12">
        <v>95.687240000000003</v>
      </c>
      <c r="F336" s="12">
        <v>60.482480000000002</v>
      </c>
      <c r="G336" s="12">
        <v>94.380238000000006</v>
      </c>
      <c r="H336" s="12">
        <v>54.14658</v>
      </c>
      <c r="I336" s="12">
        <v>87.192139999999995</v>
      </c>
      <c r="J336" s="12">
        <v>78.497417510526262</v>
      </c>
      <c r="K336" s="12">
        <v>81.859640552103841</v>
      </c>
      <c r="L336" s="12">
        <v>77.729156390184102</v>
      </c>
      <c r="M336" s="12">
        <v>81.082519509873819</v>
      </c>
      <c r="N336" s="12">
        <v>64.938041663107427</v>
      </c>
      <c r="O336" s="12">
        <v>68.807392668384608</v>
      </c>
      <c r="P336" s="12">
        <v>83.401958687512874</v>
      </c>
      <c r="Q336" s="12">
        <v>87.789545188095772</v>
      </c>
      <c r="R336" s="18"/>
      <c r="S336" s="18"/>
      <c r="T336" s="18"/>
      <c r="U336" s="18"/>
    </row>
    <row r="337" spans="1:21" x14ac:dyDescent="0.15">
      <c r="A337" s="12" t="s">
        <v>168</v>
      </c>
      <c r="B337" s="12">
        <v>66.69014</v>
      </c>
      <c r="C337" s="12">
        <v>92.844898999999998</v>
      </c>
      <c r="D337" s="12">
        <v>85.069890000000001</v>
      </c>
      <c r="E337" s="12">
        <v>95.857699999999994</v>
      </c>
      <c r="F337" s="12">
        <v>55.032249999999998</v>
      </c>
      <c r="G337" s="12">
        <v>93.204746999999998</v>
      </c>
      <c r="H337" s="12">
        <v>55.271560000000001</v>
      </c>
      <c r="I337" s="12">
        <v>86.129270000000005</v>
      </c>
      <c r="J337" s="12">
        <v>74.902621761685012</v>
      </c>
      <c r="K337" s="12">
        <v>79.257464092167467</v>
      </c>
      <c r="L337" s="12">
        <v>72.420697334265128</v>
      </c>
      <c r="M337" s="12">
        <v>76.703274505316514</v>
      </c>
      <c r="N337" s="12">
        <v>59.903863428841454</v>
      </c>
      <c r="O337" s="12">
        <v>64.881214437228834</v>
      </c>
      <c r="P337" s="12">
        <v>81.869077822358889</v>
      </c>
      <c r="Q337" s="12">
        <v>87.66727662174381</v>
      </c>
      <c r="R337" s="18"/>
      <c r="S337" s="18"/>
      <c r="T337" s="18"/>
      <c r="U337" s="18"/>
    </row>
    <row r="338" spans="1:21" x14ac:dyDescent="0.15">
      <c r="A338" s="12" t="s">
        <v>169</v>
      </c>
      <c r="B338" s="12">
        <v>67.762180000000001</v>
      </c>
      <c r="C338" s="12">
        <v>92.810952</v>
      </c>
      <c r="D338" s="12">
        <v>85.62876</v>
      </c>
      <c r="E338" s="12">
        <v>95.740350000000007</v>
      </c>
      <c r="F338" s="12">
        <v>59.490780000000001</v>
      </c>
      <c r="G338" s="12">
        <v>92.872382999999999</v>
      </c>
      <c r="H338" s="12">
        <v>55.392429999999997</v>
      </c>
      <c r="I338" s="12">
        <v>87.100769999999997</v>
      </c>
      <c r="J338" s="12">
        <v>73.890095441336712</v>
      </c>
      <c r="K338" s="12">
        <v>77.431167315310475</v>
      </c>
      <c r="L338" s="12">
        <v>72.059148487281107</v>
      </c>
      <c r="M338" s="12">
        <v>75.566758218597599</v>
      </c>
      <c r="N338" s="12">
        <v>55.581471403925264</v>
      </c>
      <c r="O338" s="12">
        <v>59.504724369157657</v>
      </c>
      <c r="P338" s="12">
        <v>79.783078693550209</v>
      </c>
      <c r="Q338" s="12">
        <v>84.456085838784588</v>
      </c>
      <c r="R338" s="18"/>
      <c r="S338" s="18"/>
      <c r="T338" s="18"/>
      <c r="U338" s="18"/>
    </row>
    <row r="339" spans="1:21" x14ac:dyDescent="0.15">
      <c r="A339" s="12" t="s">
        <v>170</v>
      </c>
      <c r="B339" s="12">
        <v>66.797300000000007</v>
      </c>
      <c r="C339" s="12">
        <v>93.043563000000006</v>
      </c>
      <c r="D339" s="12">
        <v>85.816140000000004</v>
      </c>
      <c r="E339" s="12">
        <v>96.316900000000004</v>
      </c>
      <c r="F339" s="12">
        <v>58.744540000000001</v>
      </c>
      <c r="G339" s="12">
        <v>93.836326</v>
      </c>
      <c r="H339" s="12">
        <v>53.509900000000002</v>
      </c>
      <c r="I339" s="12">
        <v>87.150469999999999</v>
      </c>
      <c r="J339" s="12">
        <v>76.626185452767587</v>
      </c>
      <c r="K339" s="12">
        <v>80.281190181420428</v>
      </c>
      <c r="L339" s="12">
        <v>74.836680638367795</v>
      </c>
      <c r="M339" s="12">
        <v>78.45377926708916</v>
      </c>
      <c r="N339" s="12">
        <v>58.240549127242815</v>
      </c>
      <c r="O339" s="12">
        <v>62.264494638599032</v>
      </c>
      <c r="P339" s="12">
        <v>82.687281753750383</v>
      </c>
      <c r="Q339" s="12">
        <v>87.449287898949393</v>
      </c>
      <c r="R339" s="18"/>
      <c r="S339" s="18"/>
      <c r="T339" s="18"/>
      <c r="U339" s="18"/>
    </row>
    <row r="340" spans="1:21" x14ac:dyDescent="0.15">
      <c r="A340" s="12" t="s">
        <v>171</v>
      </c>
      <c r="B340" s="12">
        <v>72.286259999999999</v>
      </c>
      <c r="C340" s="12">
        <v>94.060228999999993</v>
      </c>
      <c r="D340" s="12">
        <v>85.569850000000002</v>
      </c>
      <c r="E340" s="12">
        <v>95.947850000000003</v>
      </c>
      <c r="F340" s="12">
        <v>63.5732</v>
      </c>
      <c r="G340" s="12">
        <v>94.317308999999995</v>
      </c>
      <c r="H340" s="12">
        <v>59.326810000000002</v>
      </c>
      <c r="I340" s="12">
        <v>88.15701</v>
      </c>
      <c r="J340" s="12">
        <v>79.461492906633083</v>
      </c>
      <c r="K340" s="12">
        <v>83.445170578170845</v>
      </c>
      <c r="L340" s="12">
        <v>77.252818007477501</v>
      </c>
      <c r="M340" s="12">
        <v>81.169552893758478</v>
      </c>
      <c r="N340" s="12">
        <v>66.015643560511322</v>
      </c>
      <c r="O340" s="12">
        <v>70.539123723429327</v>
      </c>
      <c r="P340" s="12">
        <v>85.929010051530767</v>
      </c>
      <c r="Q340" s="12">
        <v>91.077588272153761</v>
      </c>
      <c r="R340" s="18"/>
      <c r="S340" s="18"/>
      <c r="T340" s="18"/>
      <c r="U340" s="18"/>
    </row>
    <row r="341" spans="1:21" x14ac:dyDescent="0.15">
      <c r="A341" s="12" t="s">
        <v>172</v>
      </c>
      <c r="B341" s="12">
        <v>65.62585</v>
      </c>
      <c r="C341" s="12">
        <v>92.019942999999998</v>
      </c>
      <c r="D341" s="12">
        <v>85.067019999999999</v>
      </c>
      <c r="E341" s="12">
        <v>95.838269999999994</v>
      </c>
      <c r="F341" s="12">
        <v>55.836880000000001</v>
      </c>
      <c r="G341" s="12">
        <v>92.549209000000005</v>
      </c>
      <c r="H341" s="12">
        <v>50.466670000000001</v>
      </c>
      <c r="I341" s="12">
        <v>85.688289999999995</v>
      </c>
      <c r="J341" s="12">
        <v>73.458235995248216</v>
      </c>
      <c r="K341" s="12">
        <v>76.891891805205461</v>
      </c>
      <c r="L341" s="12">
        <v>71.757455380893305</v>
      </c>
      <c r="M341" s="12">
        <v>75.153796268315816</v>
      </c>
      <c r="N341" s="12">
        <v>55.140217573244954</v>
      </c>
      <c r="O341" s="12">
        <v>58.904106356585437</v>
      </c>
      <c r="P341" s="12">
        <v>78.822695090371056</v>
      </c>
      <c r="Q341" s="12">
        <v>83.313985541907982</v>
      </c>
      <c r="R341" s="18"/>
      <c r="S341" s="18"/>
      <c r="T341" s="18"/>
      <c r="U341" s="18"/>
    </row>
    <row r="342" spans="1:21" x14ac:dyDescent="0.15">
      <c r="A342" s="12" t="s">
        <v>173</v>
      </c>
      <c r="B342" s="12">
        <v>68.7256</v>
      </c>
      <c r="C342" s="12">
        <v>93.507071999999994</v>
      </c>
      <c r="D342" s="12">
        <v>84.825940000000003</v>
      </c>
      <c r="E342" s="12">
        <v>95.757239999999996</v>
      </c>
      <c r="F342" s="12">
        <v>60.800829999999998</v>
      </c>
      <c r="G342" s="12">
        <v>94.406966999999995</v>
      </c>
      <c r="H342" s="12">
        <v>57.109990000000003</v>
      </c>
      <c r="I342" s="12">
        <v>86.869439999999997</v>
      </c>
      <c r="J342" s="12">
        <v>76.360305336298865</v>
      </c>
      <c r="K342" s="12">
        <v>80.423905334265442</v>
      </c>
      <c r="L342" s="12">
        <v>75.370254724249008</v>
      </c>
      <c r="M342" s="12">
        <v>79.394122787278235</v>
      </c>
      <c r="N342" s="12">
        <v>60.658722899018017</v>
      </c>
      <c r="O342" s="12">
        <v>65.108248584653779</v>
      </c>
      <c r="P342" s="12">
        <v>83.73483893568347</v>
      </c>
      <c r="Q342" s="12">
        <v>88.968697489716774</v>
      </c>
      <c r="R342" s="18"/>
      <c r="S342" s="18"/>
      <c r="T342" s="18"/>
      <c r="U342" s="18"/>
    </row>
    <row r="343" spans="1:21" x14ac:dyDescent="0.15">
      <c r="A343" s="12" t="s">
        <v>174</v>
      </c>
      <c r="B343" s="12">
        <v>71.003119999999996</v>
      </c>
      <c r="C343" s="12">
        <v>93.730310000000003</v>
      </c>
      <c r="D343" s="12">
        <v>85.784769999999995</v>
      </c>
      <c r="E343" s="12">
        <v>96.160730000000001</v>
      </c>
      <c r="F343" s="12">
        <v>59.407319999999999</v>
      </c>
      <c r="G343" s="12">
        <v>93.689218999999994</v>
      </c>
      <c r="H343" s="12">
        <v>58.096060000000001</v>
      </c>
      <c r="I343" s="12">
        <v>87.353099999999998</v>
      </c>
      <c r="J343" s="12">
        <v>76.972598795591452</v>
      </c>
      <c r="K343" s="12">
        <v>80.642348502163159</v>
      </c>
      <c r="L343" s="12">
        <v>75.501498663757971</v>
      </c>
      <c r="M343" s="12">
        <v>79.150264450592331</v>
      </c>
      <c r="N343" s="12">
        <v>61.77690476016879</v>
      </c>
      <c r="O343" s="12">
        <v>65.966409505751628</v>
      </c>
      <c r="P343" s="12">
        <v>84.818476278262764</v>
      </c>
      <c r="Q343" s="12">
        <v>89.694195711501905</v>
      </c>
      <c r="R343" s="18"/>
      <c r="S343" s="18"/>
      <c r="T343" s="18"/>
      <c r="U343" s="18"/>
    </row>
    <row r="344" spans="1:21" x14ac:dyDescent="0.15">
      <c r="A344" s="12" t="s">
        <v>175</v>
      </c>
      <c r="B344" s="12">
        <v>61.356290000000001</v>
      </c>
      <c r="C344" s="12">
        <v>90.563665999999998</v>
      </c>
      <c r="D344" s="12">
        <v>82.796880000000002</v>
      </c>
      <c r="E344" s="12">
        <v>95.231589999999997</v>
      </c>
      <c r="F344" s="12">
        <v>55.110320000000002</v>
      </c>
      <c r="G344" s="12">
        <v>91.956153999999998</v>
      </c>
      <c r="H344" s="12">
        <v>45.557969999999997</v>
      </c>
      <c r="I344" s="12">
        <v>82.775970000000001</v>
      </c>
      <c r="J344" s="12">
        <v>71.980557632674575</v>
      </c>
      <c r="K344" s="12">
        <v>75.804069707614971</v>
      </c>
      <c r="L344" s="12">
        <v>70.497494559985128</v>
      </c>
      <c r="M344" s="12">
        <v>74.283130465205375</v>
      </c>
      <c r="N344" s="12">
        <v>48.142903810205482</v>
      </c>
      <c r="O344" s="12">
        <v>52.04429738720259</v>
      </c>
      <c r="P344" s="12">
        <v>75.435275544336577</v>
      </c>
      <c r="Q344" s="12">
        <v>80.327304437412806</v>
      </c>
      <c r="R344" s="18"/>
      <c r="S344" s="18"/>
      <c r="T344" s="18"/>
      <c r="U344" s="18"/>
    </row>
    <row r="345" spans="1:21" x14ac:dyDescent="0.15">
      <c r="A345" s="12" t="s">
        <v>176</v>
      </c>
      <c r="B345" s="12">
        <v>65.402439999999999</v>
      </c>
      <c r="C345" s="12">
        <v>92.455928</v>
      </c>
      <c r="D345" s="12">
        <v>85.936459999999997</v>
      </c>
      <c r="E345" s="12">
        <v>96.164209999999997</v>
      </c>
      <c r="F345" s="12">
        <v>54.477440000000001</v>
      </c>
      <c r="G345" s="12">
        <v>92.614941000000002</v>
      </c>
      <c r="H345" s="12">
        <v>52.539369999999998</v>
      </c>
      <c r="I345" s="12">
        <v>85.656559999999999</v>
      </c>
      <c r="J345" s="12">
        <v>72.839460249391763</v>
      </c>
      <c r="K345" s="12">
        <v>76.503657414226211</v>
      </c>
      <c r="L345" s="12">
        <v>71.385664978572891</v>
      </c>
      <c r="M345" s="12">
        <v>75.032530716611674</v>
      </c>
      <c r="N345" s="12">
        <v>49.706604475544665</v>
      </c>
      <c r="O345" s="12">
        <v>53.584579338951976</v>
      </c>
      <c r="P345" s="12">
        <v>74.923502325994107</v>
      </c>
      <c r="Q345" s="12">
        <v>79.65057078688352</v>
      </c>
      <c r="R345" s="18"/>
      <c r="S345" s="18"/>
      <c r="T345" s="18"/>
      <c r="U345" s="18"/>
    </row>
    <row r="346" spans="1:21" x14ac:dyDescent="0.15">
      <c r="A346" s="12" t="s">
        <v>177</v>
      </c>
      <c r="B346" s="12">
        <v>65.041629999999998</v>
      </c>
      <c r="C346" s="12">
        <v>92.396111000000005</v>
      </c>
      <c r="D346" s="12">
        <v>84.843549999999993</v>
      </c>
      <c r="E346" s="12">
        <v>95.975020000000001</v>
      </c>
      <c r="F346" s="12">
        <v>57.848129999999998</v>
      </c>
      <c r="G346" s="12">
        <v>93.196999000000005</v>
      </c>
      <c r="H346" s="12">
        <v>51.971879999999999</v>
      </c>
      <c r="I346" s="12">
        <v>85.315669999999997</v>
      </c>
      <c r="J346" s="12">
        <v>73.130822229063199</v>
      </c>
      <c r="K346" s="12">
        <v>77.158255880903852</v>
      </c>
      <c r="L346" s="12">
        <v>72.370063061289741</v>
      </c>
      <c r="M346" s="12">
        <v>76.364564377599507</v>
      </c>
      <c r="N346" s="12">
        <v>51.436164718148206</v>
      </c>
      <c r="O346" s="12">
        <v>55.652323376112193</v>
      </c>
      <c r="P346" s="12">
        <v>78.001147957247866</v>
      </c>
      <c r="Q346" s="12">
        <v>83.201178515728344</v>
      </c>
      <c r="R346" s="18"/>
      <c r="S346" s="18"/>
      <c r="T346" s="18"/>
      <c r="U346" s="18"/>
    </row>
    <row r="347" spans="1:21" x14ac:dyDescent="0.15">
      <c r="A347" s="12" t="s">
        <v>178</v>
      </c>
      <c r="B347" s="12">
        <v>48.90645</v>
      </c>
      <c r="C347" s="12">
        <v>86.552840000000003</v>
      </c>
      <c r="D347" s="12">
        <v>82.222560000000001</v>
      </c>
      <c r="E347" s="12">
        <v>95.442189999999997</v>
      </c>
      <c r="F347" s="12">
        <v>47.885579999999997</v>
      </c>
      <c r="G347" s="12">
        <v>90.233569000000003</v>
      </c>
      <c r="H347" s="12">
        <v>43.024000000000001</v>
      </c>
      <c r="I347" s="12">
        <v>78.585229999999996</v>
      </c>
      <c r="J347" s="12">
        <v>63.979034032091583</v>
      </c>
      <c r="K347" s="12">
        <v>67.340366196101016</v>
      </c>
      <c r="L347" s="12">
        <v>64.40948681895253</v>
      </c>
      <c r="M347" s="12">
        <v>67.791301136950551</v>
      </c>
      <c r="N347" s="12">
        <v>33.622134926523152</v>
      </c>
      <c r="O347" s="12">
        <v>36.736561575999225</v>
      </c>
      <c r="P347" s="12">
        <v>59.388743438222512</v>
      </c>
      <c r="Q347" s="12">
        <v>63.521065117393995</v>
      </c>
      <c r="R347" s="18"/>
      <c r="S347" s="18"/>
      <c r="T347" s="18"/>
      <c r="U347" s="18"/>
    </row>
    <row r="348" spans="1:21" x14ac:dyDescent="0.15">
      <c r="A348" s="12" t="s">
        <v>179</v>
      </c>
      <c r="B348" s="12">
        <v>72.115499999999997</v>
      </c>
      <c r="C348" s="12">
        <v>93.909668999999994</v>
      </c>
      <c r="D348" s="12">
        <v>85.638440000000003</v>
      </c>
      <c r="E348" s="12">
        <v>96.090770000000006</v>
      </c>
      <c r="F348" s="12">
        <v>61.863700000000001</v>
      </c>
      <c r="G348" s="12">
        <v>93.934002000000007</v>
      </c>
      <c r="H348" s="12">
        <v>57.146659999999997</v>
      </c>
      <c r="I348" s="12">
        <v>87.856120000000004</v>
      </c>
      <c r="J348" s="12">
        <v>78.562118744988965</v>
      </c>
      <c r="K348" s="12">
        <v>82.891524236654519</v>
      </c>
      <c r="L348" s="12">
        <v>76.388460086225393</v>
      </c>
      <c r="M348" s="12">
        <v>80.666275613750841</v>
      </c>
      <c r="N348" s="12">
        <v>66.161460043984036</v>
      </c>
      <c r="O348" s="12">
        <v>71.230553225751621</v>
      </c>
      <c r="P348" s="12">
        <v>87.209001508083944</v>
      </c>
      <c r="Q348" s="12">
        <v>92.992933767436014</v>
      </c>
      <c r="R348" s="18"/>
      <c r="S348" s="18"/>
      <c r="T348" s="18"/>
      <c r="U348" s="18"/>
    </row>
    <row r="349" spans="1:21" x14ac:dyDescent="0.15">
      <c r="A349" s="12" t="s">
        <v>180</v>
      </c>
      <c r="B349" s="12">
        <v>58.857410000000002</v>
      </c>
      <c r="C349" s="12">
        <v>89.06738</v>
      </c>
      <c r="D349" s="12">
        <v>85.133709999999994</v>
      </c>
      <c r="E349" s="12">
        <v>95.754239999999996</v>
      </c>
      <c r="F349" s="12">
        <v>51.988599999999998</v>
      </c>
      <c r="G349" s="12">
        <v>91.576413000000002</v>
      </c>
      <c r="H349" s="12">
        <v>49.456049999999998</v>
      </c>
      <c r="I349" s="12">
        <v>82.537120000000002</v>
      </c>
      <c r="J349" s="12">
        <v>69.222225345329377</v>
      </c>
      <c r="K349" s="12">
        <v>72.869248183596397</v>
      </c>
      <c r="L349" s="12">
        <v>68.628301780532496</v>
      </c>
      <c r="M349" s="12">
        <v>72.260261438286889</v>
      </c>
      <c r="N349" s="12">
        <v>42.192892256858407</v>
      </c>
      <c r="O349" s="12">
        <v>45.835787155307251</v>
      </c>
      <c r="P349" s="12">
        <v>67.696985545032632</v>
      </c>
      <c r="Q349" s="12">
        <v>72.304641479047362</v>
      </c>
      <c r="R349" s="18"/>
      <c r="S349" s="18"/>
      <c r="T349" s="18"/>
      <c r="U349" s="18"/>
    </row>
    <row r="350" spans="1:21" x14ac:dyDescent="0.15">
      <c r="A350" s="12" t="s">
        <v>181</v>
      </c>
      <c r="B350" s="12">
        <v>58.650329999999997</v>
      </c>
      <c r="C350" s="12">
        <v>90.195913000000004</v>
      </c>
      <c r="D350" s="12">
        <v>84.367900000000006</v>
      </c>
      <c r="E350" s="12">
        <v>95.596599999999995</v>
      </c>
      <c r="F350" s="12">
        <v>53.21407</v>
      </c>
      <c r="G350" s="12">
        <v>91.970224999999999</v>
      </c>
      <c r="H350" s="12">
        <v>47.79806</v>
      </c>
      <c r="I350" s="12">
        <v>84.053179999999998</v>
      </c>
      <c r="J350" s="12">
        <v>68.002825312405179</v>
      </c>
      <c r="K350" s="12">
        <v>71.97036811904816</v>
      </c>
      <c r="L350" s="12">
        <v>67.606259930680963</v>
      </c>
      <c r="M350" s="12">
        <v>71.574758796518609</v>
      </c>
      <c r="N350" s="12">
        <v>42.468101467467051</v>
      </c>
      <c r="O350" s="12">
        <v>46.433028037833715</v>
      </c>
      <c r="P350" s="12">
        <v>68.809556336000242</v>
      </c>
      <c r="Q350" s="12">
        <v>73.853713662571636</v>
      </c>
      <c r="R350" s="18"/>
      <c r="S350" s="18"/>
      <c r="T350" s="18"/>
      <c r="U350" s="18"/>
    </row>
    <row r="351" spans="1:21" x14ac:dyDescent="0.15">
      <c r="A351" s="12" t="s">
        <v>182</v>
      </c>
      <c r="B351" s="12">
        <v>61.229089999999999</v>
      </c>
      <c r="C351" s="12">
        <v>91.410526000000004</v>
      </c>
      <c r="D351" s="12">
        <v>83.541129999999995</v>
      </c>
      <c r="E351" s="12">
        <v>95.164410000000004</v>
      </c>
      <c r="F351" s="12">
        <v>52.009270000000001</v>
      </c>
      <c r="G351" s="12">
        <v>91.997637999999995</v>
      </c>
      <c r="H351" s="12">
        <v>42.159649999999999</v>
      </c>
      <c r="I351" s="12">
        <v>81.889629999999997</v>
      </c>
      <c r="J351" s="12">
        <v>73.349552434414434</v>
      </c>
      <c r="K351" s="12">
        <v>77.153277395177213</v>
      </c>
      <c r="L351" s="12">
        <v>73.193754642601888</v>
      </c>
      <c r="M351" s="12">
        <v>77.004805433264906</v>
      </c>
      <c r="N351" s="12">
        <v>49.125117894637796</v>
      </c>
      <c r="O351" s="12">
        <v>53.031675437673599</v>
      </c>
      <c r="P351" s="12">
        <v>76.016724141923021</v>
      </c>
      <c r="Q351" s="12">
        <v>80.871249427474496</v>
      </c>
      <c r="R351" s="18"/>
      <c r="S351" s="18"/>
      <c r="T351" s="18"/>
      <c r="U351" s="18"/>
    </row>
    <row r="352" spans="1:21" x14ac:dyDescent="0.15">
      <c r="A352" s="12" t="s">
        <v>183</v>
      </c>
      <c r="B352" s="12">
        <v>57.521940000000001</v>
      </c>
      <c r="C352" s="12">
        <v>89.645799999999994</v>
      </c>
      <c r="D352" s="12">
        <v>82.381420000000006</v>
      </c>
      <c r="E352" s="12">
        <v>94.713629999999995</v>
      </c>
      <c r="F352" s="12">
        <v>49.98724</v>
      </c>
      <c r="G352" s="12">
        <v>92.100851000000006</v>
      </c>
      <c r="H352" s="12">
        <v>44.199840000000002</v>
      </c>
      <c r="I352" s="12">
        <v>80.052310000000006</v>
      </c>
      <c r="J352" s="12">
        <v>68.409050530013246</v>
      </c>
      <c r="K352" s="12">
        <v>71.819685899462627</v>
      </c>
      <c r="L352" s="12">
        <v>68.433692420370846</v>
      </c>
      <c r="M352" s="12">
        <v>71.842022789016738</v>
      </c>
      <c r="N352" s="12">
        <v>41.639605197708249</v>
      </c>
      <c r="O352" s="12">
        <v>44.886230997295087</v>
      </c>
      <c r="P352" s="12">
        <v>69.317234822701863</v>
      </c>
      <c r="Q352" s="12">
        <v>73.516201732157143</v>
      </c>
      <c r="R352" s="18"/>
      <c r="S352" s="18"/>
      <c r="T352" s="18"/>
      <c r="U352" s="18"/>
    </row>
    <row r="353" spans="1:21" x14ac:dyDescent="0.15">
      <c r="A353" s="12" t="s">
        <v>184</v>
      </c>
      <c r="B353" s="12">
        <v>64.410719999999998</v>
      </c>
      <c r="C353" s="12">
        <v>91.758269999999996</v>
      </c>
      <c r="D353" s="12">
        <v>84.886470000000003</v>
      </c>
      <c r="E353" s="12">
        <v>96.175830000000005</v>
      </c>
      <c r="F353" s="12">
        <v>54.686729999999997</v>
      </c>
      <c r="G353" s="12">
        <v>92.909284999999997</v>
      </c>
      <c r="H353" s="12">
        <v>52.97316</v>
      </c>
      <c r="I353" s="12">
        <v>85.34657</v>
      </c>
      <c r="J353" s="12">
        <v>72.39562381851448</v>
      </c>
      <c r="K353" s="12">
        <v>76.466320949005691</v>
      </c>
      <c r="L353" s="12">
        <v>71.388865314169436</v>
      </c>
      <c r="M353" s="12">
        <v>75.444786848036756</v>
      </c>
      <c r="N353" s="12">
        <v>54.044327055211227</v>
      </c>
      <c r="O353" s="12">
        <v>58.502495752069152</v>
      </c>
      <c r="P353" s="12">
        <v>78.61013053200594</v>
      </c>
      <c r="Q353" s="12">
        <v>83.970508115866309</v>
      </c>
      <c r="R353" s="18"/>
      <c r="S353" s="18"/>
      <c r="T353" s="18"/>
      <c r="U353" s="18"/>
    </row>
    <row r="354" spans="1:21" x14ac:dyDescent="0.15">
      <c r="A354" s="12" t="s">
        <v>185</v>
      </c>
      <c r="B354" s="12">
        <v>73.284670000000006</v>
      </c>
      <c r="C354" s="12">
        <v>94.592465000000004</v>
      </c>
      <c r="D354" s="12">
        <v>85.808070000000001</v>
      </c>
      <c r="E354" s="12">
        <v>96.214179999999999</v>
      </c>
      <c r="F354" s="12">
        <v>61.450240000000001</v>
      </c>
      <c r="G354" s="12">
        <v>94.055716000000004</v>
      </c>
      <c r="H354" s="12">
        <v>59.397350000000003</v>
      </c>
      <c r="I354" s="12">
        <v>88.692920000000001</v>
      </c>
      <c r="J354" s="12">
        <v>78.38279603542199</v>
      </c>
      <c r="K354" s="12">
        <v>83.402501540484735</v>
      </c>
      <c r="L354" s="12">
        <v>76.720517075860158</v>
      </c>
      <c r="M354" s="12">
        <v>81.740741875115305</v>
      </c>
      <c r="N354" s="12">
        <v>67.002964686342963</v>
      </c>
      <c r="O354" s="12">
        <v>72.981096832897578</v>
      </c>
      <c r="P354" s="12">
        <v>86.031760210711141</v>
      </c>
      <c r="Q354" s="12">
        <v>92.754916423394391</v>
      </c>
      <c r="R354" s="18"/>
      <c r="S354" s="18"/>
      <c r="T354" s="18"/>
      <c r="U354" s="18"/>
    </row>
    <row r="355" spans="1:21" x14ac:dyDescent="0.15">
      <c r="A355" s="12" t="s">
        <v>186</v>
      </c>
      <c r="B355" s="12">
        <v>48.088369999999998</v>
      </c>
      <c r="C355" s="12">
        <v>85.68365</v>
      </c>
      <c r="D355" s="12">
        <v>82.105410000000006</v>
      </c>
      <c r="E355" s="12">
        <v>95.152839999999998</v>
      </c>
      <c r="F355" s="12">
        <v>47.953969999999998</v>
      </c>
      <c r="G355" s="12">
        <v>88.977779999999996</v>
      </c>
      <c r="H355" s="12">
        <v>41.258220000000001</v>
      </c>
      <c r="I355" s="12">
        <v>79.266069999999999</v>
      </c>
      <c r="J355" s="12">
        <v>63.390859979952928</v>
      </c>
      <c r="K355" s="12">
        <v>66.742193304149779</v>
      </c>
      <c r="L355" s="12">
        <v>63.658666035829469</v>
      </c>
      <c r="M355" s="12">
        <v>67.018094688462767</v>
      </c>
      <c r="N355" s="12">
        <v>35.431477502499575</v>
      </c>
      <c r="O355" s="12">
        <v>38.674183832200647</v>
      </c>
      <c r="P355" s="12">
        <v>58.420519933114043</v>
      </c>
      <c r="Q355" s="12">
        <v>62.5663248974788</v>
      </c>
      <c r="R355" s="18"/>
      <c r="S355" s="18"/>
      <c r="T355" s="18"/>
      <c r="U355" s="18"/>
    </row>
    <row r="356" spans="1:21" x14ac:dyDescent="0.15">
      <c r="A356" s="12" t="s">
        <v>187</v>
      </c>
      <c r="B356" s="12">
        <v>72.361540000000005</v>
      </c>
      <c r="C356" s="12">
        <v>94.072856999999999</v>
      </c>
      <c r="D356" s="12">
        <v>86.956209999999999</v>
      </c>
      <c r="E356" s="12">
        <v>96.408879999999996</v>
      </c>
      <c r="F356" s="12">
        <v>58.936149999999998</v>
      </c>
      <c r="G356" s="12">
        <v>94.012754000000001</v>
      </c>
      <c r="H356" s="12">
        <v>58.294759999999997</v>
      </c>
      <c r="I356" s="12">
        <v>87.984070000000003</v>
      </c>
      <c r="J356" s="12">
        <v>79.912259782387295</v>
      </c>
      <c r="K356" s="12">
        <v>84.729539976234221</v>
      </c>
      <c r="L356" s="12">
        <v>77.184964425975593</v>
      </c>
      <c r="M356" s="12">
        <v>81.968726228629379</v>
      </c>
      <c r="N356" s="12">
        <v>67.840772999921384</v>
      </c>
      <c r="O356" s="12">
        <v>73.619269442025825</v>
      </c>
      <c r="P356" s="12">
        <v>87.53972492142438</v>
      </c>
      <c r="Q356" s="12">
        <v>94.038247176980434</v>
      </c>
      <c r="R356" s="18"/>
      <c r="S356" s="18"/>
      <c r="T356" s="18"/>
      <c r="U356" s="18"/>
    </row>
    <row r="357" spans="1:21" x14ac:dyDescent="0.15">
      <c r="A357" s="12" t="s">
        <v>188</v>
      </c>
      <c r="B357" s="12">
        <v>58.61374</v>
      </c>
      <c r="C357" s="12">
        <v>90.170444000000003</v>
      </c>
      <c r="D357" s="12">
        <v>83.221689999999995</v>
      </c>
      <c r="E357" s="12">
        <v>95.38964</v>
      </c>
      <c r="F357" s="12">
        <v>56.177079999999997</v>
      </c>
      <c r="G357" s="12">
        <v>92.640400999999997</v>
      </c>
      <c r="H357" s="12">
        <v>43.188009999999998</v>
      </c>
      <c r="I357" s="12">
        <v>80.939920000000001</v>
      </c>
      <c r="J357" s="12">
        <v>69.625658058913601</v>
      </c>
      <c r="K357" s="12">
        <v>73.523940425654743</v>
      </c>
      <c r="L357" s="12">
        <v>68.571538989020851</v>
      </c>
      <c r="M357" s="12">
        <v>72.44182537395892</v>
      </c>
      <c r="N357" s="12">
        <v>45.801305247505333</v>
      </c>
      <c r="O357" s="12">
        <v>49.703072895385588</v>
      </c>
      <c r="P357" s="12">
        <v>71.801284060511136</v>
      </c>
      <c r="Q357" s="12">
        <v>76.716430410619907</v>
      </c>
      <c r="R357" s="18"/>
      <c r="S357" s="18"/>
      <c r="T357" s="18"/>
      <c r="U357" s="18"/>
    </row>
    <row r="358" spans="1:21" x14ac:dyDescent="0.15">
      <c r="A358" s="12" t="s">
        <v>189</v>
      </c>
      <c r="B358" s="12">
        <v>68.371269999999996</v>
      </c>
      <c r="C358" s="12">
        <v>93.840534000000005</v>
      </c>
      <c r="D358" s="12">
        <v>85.009900000000002</v>
      </c>
      <c r="E358" s="12">
        <v>95.951319999999996</v>
      </c>
      <c r="F358" s="12">
        <v>56.138190000000002</v>
      </c>
      <c r="G358" s="12">
        <v>93.319823</v>
      </c>
      <c r="H358" s="12">
        <v>56.489040000000003</v>
      </c>
      <c r="I358" s="12">
        <v>87.012600000000006</v>
      </c>
      <c r="J358" s="12">
        <v>77.461336068502277</v>
      </c>
      <c r="K358" s="12">
        <v>81.550578546042303</v>
      </c>
      <c r="L358" s="12">
        <v>75.156177347565688</v>
      </c>
      <c r="M358" s="12">
        <v>79.218392677353307</v>
      </c>
      <c r="N358" s="12">
        <v>68.705213168016471</v>
      </c>
      <c r="O358" s="12">
        <v>73.603312540782355</v>
      </c>
      <c r="P358" s="12">
        <v>87.200860277891167</v>
      </c>
      <c r="Q358" s="12">
        <v>92.690509697112688</v>
      </c>
      <c r="R358" s="18"/>
      <c r="S358" s="18"/>
      <c r="T358" s="18"/>
      <c r="U358" s="18"/>
    </row>
    <row r="359" spans="1:21" x14ac:dyDescent="0.15">
      <c r="A359" s="12" t="s">
        <v>190</v>
      </c>
      <c r="B359" s="12">
        <v>73.89461</v>
      </c>
      <c r="C359" s="12">
        <v>94.874663999999996</v>
      </c>
      <c r="D359" s="12">
        <v>87.668049999999994</v>
      </c>
      <c r="E359" s="12">
        <v>96.832049999999995</v>
      </c>
      <c r="F359" s="12">
        <v>66.655850000000001</v>
      </c>
      <c r="G359" s="12">
        <v>94.925693999999993</v>
      </c>
      <c r="H359" s="12">
        <v>60.514150000000001</v>
      </c>
      <c r="I359" s="12">
        <v>88.895650000000003</v>
      </c>
      <c r="J359" s="12">
        <v>81.528079626559688</v>
      </c>
      <c r="K359" s="12">
        <v>87.096588419104506</v>
      </c>
      <c r="L359" s="12">
        <v>79.392919433174924</v>
      </c>
      <c r="M359" s="12">
        <v>84.946579603576055</v>
      </c>
      <c r="N359" s="12">
        <v>74.953147162481855</v>
      </c>
      <c r="O359" s="12">
        <v>81.338645374150587</v>
      </c>
      <c r="P359" s="12">
        <v>90.520449997802288</v>
      </c>
      <c r="Q359" s="12">
        <v>97.536653384425321</v>
      </c>
      <c r="R359" s="18"/>
      <c r="S359" s="18"/>
      <c r="T359" s="18"/>
      <c r="U359" s="18"/>
    </row>
    <row r="360" spans="1:21" x14ac:dyDescent="0.15">
      <c r="A360" s="12" t="s">
        <v>191</v>
      </c>
      <c r="B360" s="12">
        <v>60.72786</v>
      </c>
      <c r="C360" s="12">
        <v>90.776335000000003</v>
      </c>
      <c r="D360" s="12">
        <v>85.760239999999996</v>
      </c>
      <c r="E360" s="12">
        <v>96.155320000000003</v>
      </c>
      <c r="F360" s="12">
        <v>61.69576</v>
      </c>
      <c r="G360" s="12">
        <v>93.816772999999998</v>
      </c>
      <c r="H360" s="12">
        <v>51.025230000000001</v>
      </c>
      <c r="I360" s="12">
        <v>83.746430000000004</v>
      </c>
      <c r="J360" s="12">
        <v>77.762044528812254</v>
      </c>
      <c r="K360" s="12">
        <v>81.699699149925806</v>
      </c>
      <c r="L360" s="12">
        <v>77.007424387875744</v>
      </c>
      <c r="M360" s="12">
        <v>80.942215785227361</v>
      </c>
      <c r="N360" s="12">
        <v>74.517798504870072</v>
      </c>
      <c r="O360" s="12">
        <v>79.008956680374382</v>
      </c>
      <c r="P360" s="12">
        <v>88.698439850249997</v>
      </c>
      <c r="Q360" s="12">
        <v>93.630059792461395</v>
      </c>
      <c r="R360" s="18"/>
      <c r="S360" s="18"/>
      <c r="T360" s="18"/>
      <c r="U360" s="18"/>
    </row>
    <row r="361" spans="1:21" x14ac:dyDescent="0.15">
      <c r="A361" s="12" t="s">
        <v>192</v>
      </c>
      <c r="B361" s="12">
        <v>53.610840000000003</v>
      </c>
      <c r="C361" s="12">
        <v>88.129770000000008</v>
      </c>
      <c r="D361" s="12">
        <v>85.10624</v>
      </c>
      <c r="E361" s="12">
        <v>95.768870000000007</v>
      </c>
      <c r="F361" s="12">
        <v>59.460380000000001</v>
      </c>
      <c r="G361" s="12">
        <v>93.612968999999993</v>
      </c>
      <c r="H361" s="12">
        <v>46.13306</v>
      </c>
      <c r="I361" s="12">
        <v>81.800250000000005</v>
      </c>
      <c r="J361" s="12">
        <v>68.947354638145541</v>
      </c>
      <c r="K361" s="12">
        <v>73.094536051427127</v>
      </c>
      <c r="L361" s="12">
        <v>68.8065850170793</v>
      </c>
      <c r="M361" s="12">
        <v>72.987255852462482</v>
      </c>
      <c r="N361" s="12">
        <v>54.62876598962665</v>
      </c>
      <c r="O361" s="12">
        <v>58.361294087848158</v>
      </c>
      <c r="P361" s="12">
        <v>77.480715611602974</v>
      </c>
      <c r="Q361" s="12">
        <v>81.971202724632249</v>
      </c>
      <c r="R361" s="18"/>
      <c r="S361" s="18"/>
      <c r="T361" s="18"/>
      <c r="U361" s="18"/>
    </row>
    <row r="362" spans="1:21" x14ac:dyDescent="0.15">
      <c r="A362" s="12" t="s">
        <v>193</v>
      </c>
      <c r="B362" s="12">
        <v>52.181379999999997</v>
      </c>
      <c r="C362" s="12">
        <v>87.524749999999997</v>
      </c>
      <c r="D362" s="12">
        <v>88.267520000000005</v>
      </c>
      <c r="E362" s="12">
        <v>96.535480000000007</v>
      </c>
      <c r="F362" s="12">
        <v>57.019919999999999</v>
      </c>
      <c r="G362" s="12">
        <v>92.988050999999999</v>
      </c>
      <c r="H362" s="12">
        <v>47.020249999999997</v>
      </c>
      <c r="I362" s="12">
        <v>82.894369999999995</v>
      </c>
      <c r="J362" s="12">
        <v>72.778014331990576</v>
      </c>
      <c r="K362" s="12">
        <v>77.297995986829932</v>
      </c>
      <c r="L362" s="12">
        <v>72.471803950637721</v>
      </c>
      <c r="M362" s="12">
        <v>77.004066262159427</v>
      </c>
      <c r="N362" s="12">
        <v>63.798575276111393</v>
      </c>
      <c r="O362" s="12">
        <v>68.515812120995889</v>
      </c>
      <c r="P362" s="12">
        <v>82.432374326734376</v>
      </c>
      <c r="Q362" s="12">
        <v>87.929321664359819</v>
      </c>
      <c r="R362" s="18"/>
      <c r="S362" s="18"/>
      <c r="T362" s="18"/>
      <c r="U362" s="18"/>
    </row>
    <row r="363" spans="1:21" x14ac:dyDescent="0.15">
      <c r="A363" s="12" t="s">
        <v>194</v>
      </c>
      <c r="B363" s="12">
        <v>73.455039999999997</v>
      </c>
      <c r="C363" s="12">
        <v>94.570841000000001</v>
      </c>
      <c r="D363" s="12">
        <v>87.472440000000006</v>
      </c>
      <c r="E363" s="12">
        <v>96.522319999999993</v>
      </c>
      <c r="F363" s="12">
        <v>63.457769999999996</v>
      </c>
      <c r="G363" s="12">
        <v>94.748281000000006</v>
      </c>
      <c r="H363" s="12">
        <v>59.99362</v>
      </c>
      <c r="I363" s="12">
        <v>88.771370000000005</v>
      </c>
      <c r="J363" s="12">
        <v>81.765079006845852</v>
      </c>
      <c r="K363" s="12">
        <v>86.950621525742491</v>
      </c>
      <c r="L363" s="12">
        <v>80.107553611107605</v>
      </c>
      <c r="M363" s="12">
        <v>85.295065409246533</v>
      </c>
      <c r="N363" s="12">
        <v>78.059143583338013</v>
      </c>
      <c r="O363" s="12">
        <v>84.100874929655788</v>
      </c>
      <c r="P363" s="12">
        <v>91.367753411233593</v>
      </c>
      <c r="Q363" s="12">
        <v>97.904324392965947</v>
      </c>
      <c r="R363" s="18"/>
      <c r="S363" s="18"/>
      <c r="T363" s="18"/>
      <c r="U363" s="18"/>
    </row>
    <row r="364" spans="1:21" x14ac:dyDescent="0.15">
      <c r="A364" s="12" t="s">
        <v>195</v>
      </c>
      <c r="B364" s="12">
        <v>77.827380000000005</v>
      </c>
      <c r="C364" s="12">
        <v>95.899966000000006</v>
      </c>
      <c r="D364" s="12">
        <v>87.261319999999998</v>
      </c>
      <c r="E364" s="12">
        <v>96.676659999999998</v>
      </c>
      <c r="F364" s="12">
        <v>62.569420000000001</v>
      </c>
      <c r="G364" s="12">
        <v>94.543676000000005</v>
      </c>
      <c r="H364" s="12">
        <v>64.963949999999997</v>
      </c>
      <c r="I364" s="12">
        <v>90.010570000000001</v>
      </c>
      <c r="J364" s="12">
        <v>83.453021429659884</v>
      </c>
      <c r="K364" s="12">
        <v>88.601868273395681</v>
      </c>
      <c r="L364" s="12">
        <v>81.145662810870277</v>
      </c>
      <c r="M364" s="12">
        <v>86.302193445627495</v>
      </c>
      <c r="N364" s="12">
        <v>78.956050612006905</v>
      </c>
      <c r="O364" s="12">
        <v>85.59285547036572</v>
      </c>
      <c r="P364" s="12">
        <v>91.731147352522626</v>
      </c>
      <c r="Q364" s="12">
        <v>98.869845862092305</v>
      </c>
      <c r="R364" s="18"/>
      <c r="S364" s="18"/>
      <c r="T364" s="18"/>
      <c r="U364" s="18"/>
    </row>
    <row r="365" spans="1:21" x14ac:dyDescent="0.15">
      <c r="A365" s="12" t="s">
        <v>196</v>
      </c>
      <c r="B365" s="12">
        <v>70.316649999999996</v>
      </c>
      <c r="C365" s="12">
        <v>93.904379000000006</v>
      </c>
      <c r="D365" s="12">
        <v>86.349010000000007</v>
      </c>
      <c r="E365" s="12">
        <v>96.087329999999994</v>
      </c>
      <c r="F365" s="12">
        <v>56.688809999999997</v>
      </c>
      <c r="G365" s="12">
        <v>93.584665000000001</v>
      </c>
      <c r="H365" s="12">
        <v>57.924700000000001</v>
      </c>
      <c r="I365" s="12">
        <v>87.972499999999997</v>
      </c>
      <c r="J365" s="12">
        <v>77.104727707769911</v>
      </c>
      <c r="K365" s="12">
        <v>81.668370290167317</v>
      </c>
      <c r="L365" s="12">
        <v>76.062928772943067</v>
      </c>
      <c r="M365" s="12">
        <v>80.623756318162151</v>
      </c>
      <c r="N365" s="12">
        <v>67.630096870513341</v>
      </c>
      <c r="O365" s="12">
        <v>73.18470919962617</v>
      </c>
      <c r="P365" s="12">
        <v>86.474086745518903</v>
      </c>
      <c r="Q365" s="12">
        <v>92.718478057183901</v>
      </c>
      <c r="R365" s="18"/>
      <c r="S365" s="18"/>
      <c r="T365" s="18"/>
      <c r="U365" s="18"/>
    </row>
    <row r="366" spans="1:21" x14ac:dyDescent="0.15">
      <c r="A366" s="12" t="s">
        <v>197</v>
      </c>
      <c r="B366" s="12">
        <v>78.649740000000008</v>
      </c>
      <c r="C366" s="12">
        <v>95.881988000000007</v>
      </c>
      <c r="D366" s="12">
        <v>87.147549999999995</v>
      </c>
      <c r="E366" s="12">
        <v>96.355680000000007</v>
      </c>
      <c r="F366" s="12">
        <v>62.708489999999998</v>
      </c>
      <c r="G366" s="12">
        <v>95.088887999999997</v>
      </c>
      <c r="H366" s="12">
        <v>64.268929999999997</v>
      </c>
      <c r="I366" s="12">
        <v>91.47242</v>
      </c>
      <c r="J366" s="12">
        <v>83.113943046149615</v>
      </c>
      <c r="K366" s="12">
        <v>88.056030472397637</v>
      </c>
      <c r="L366" s="12">
        <v>80.893970680803278</v>
      </c>
      <c r="M366" s="12">
        <v>85.845368959197273</v>
      </c>
      <c r="N366" s="12">
        <v>74.538309566247946</v>
      </c>
      <c r="O366" s="12">
        <v>80.744172542499996</v>
      </c>
      <c r="P366" s="12">
        <v>90.067648235295266</v>
      </c>
      <c r="Q366" s="12">
        <v>96.862179322267011</v>
      </c>
      <c r="R366" s="18"/>
      <c r="S366" s="18"/>
      <c r="T366" s="18"/>
      <c r="U366" s="18"/>
    </row>
    <row r="367" spans="1:21" x14ac:dyDescent="0.15">
      <c r="A367" s="12" t="s">
        <v>198</v>
      </c>
      <c r="B367" s="12">
        <v>77.137090000000001</v>
      </c>
      <c r="C367" s="12">
        <v>95.494293999999996</v>
      </c>
      <c r="D367" s="12">
        <v>86.413619999999995</v>
      </c>
      <c r="E367" s="12">
        <v>96.114739999999998</v>
      </c>
      <c r="F367" s="12">
        <v>60.765799999999999</v>
      </c>
      <c r="G367" s="12">
        <v>93.836804999999998</v>
      </c>
      <c r="H367" s="12">
        <v>58.453679999999999</v>
      </c>
      <c r="I367" s="12">
        <v>88.703540000000004</v>
      </c>
      <c r="J367" s="12">
        <v>83.935697793016999</v>
      </c>
      <c r="K367" s="12">
        <v>88.381106252893787</v>
      </c>
      <c r="L367" s="12">
        <v>82.072447226071105</v>
      </c>
      <c r="M367" s="12">
        <v>86.502351207741555</v>
      </c>
      <c r="N367" s="12">
        <v>78.676569174499036</v>
      </c>
      <c r="O367" s="12">
        <v>84.205276199378957</v>
      </c>
      <c r="P367" s="12">
        <v>92.129744785835527</v>
      </c>
      <c r="Q367" s="12">
        <v>98.096992099031056</v>
      </c>
      <c r="R367" s="18"/>
      <c r="S367" s="18"/>
      <c r="T367" s="18"/>
      <c r="U367" s="18"/>
    </row>
    <row r="368" spans="1:21" x14ac:dyDescent="0.15">
      <c r="A368" s="12" t="s">
        <v>863</v>
      </c>
      <c r="B368" s="12">
        <v>77.827330000000003</v>
      </c>
      <c r="C368" s="12">
        <v>95.863428999999996</v>
      </c>
      <c r="D368" s="12">
        <v>87.0334</v>
      </c>
      <c r="E368" s="12">
        <v>96.204650000000001</v>
      </c>
      <c r="F368" s="12">
        <v>63.925600000000003</v>
      </c>
      <c r="G368" s="12">
        <v>94.912634999999995</v>
      </c>
      <c r="H368" s="12">
        <v>63.651699999999998</v>
      </c>
      <c r="I368" s="12">
        <v>90.337680000000006</v>
      </c>
      <c r="J368" s="12">
        <v>82.797526950253001</v>
      </c>
      <c r="K368" s="12">
        <v>88.040469299091541</v>
      </c>
      <c r="L368" s="12">
        <v>81.833722638614361</v>
      </c>
      <c r="M368" s="12">
        <v>87.138288724487637</v>
      </c>
      <c r="N368" s="12">
        <v>75.300777810638806</v>
      </c>
      <c r="O368" s="12">
        <v>81.810354367885409</v>
      </c>
      <c r="P368" s="12">
        <v>89.677604984716424</v>
      </c>
      <c r="Q368" s="12">
        <v>96.733922343192191</v>
      </c>
      <c r="R368" s="18"/>
      <c r="S368" s="18"/>
      <c r="T368" s="18"/>
      <c r="U368" s="18"/>
    </row>
    <row r="369" spans="1:21" x14ac:dyDescent="0.15">
      <c r="A369" s="12" t="s">
        <v>864</v>
      </c>
      <c r="B369" s="12">
        <v>77.110550000000003</v>
      </c>
      <c r="C369" s="12">
        <v>95.756867</v>
      </c>
      <c r="D369" s="12">
        <v>86.28152</v>
      </c>
      <c r="E369" s="12">
        <v>96.128590000000003</v>
      </c>
      <c r="F369" s="12">
        <v>64.23232999999999</v>
      </c>
      <c r="G369" s="12">
        <v>94.862769</v>
      </c>
      <c r="H369" s="12">
        <v>64.647499999999994</v>
      </c>
      <c r="I369" s="12">
        <v>90.071939999999998</v>
      </c>
      <c r="J369" s="12">
        <v>84.11912897842015</v>
      </c>
      <c r="K369" s="12">
        <v>89.130131057606576</v>
      </c>
      <c r="L369" s="12">
        <v>82.725323969782508</v>
      </c>
      <c r="M369" s="12">
        <v>87.772962451392161</v>
      </c>
      <c r="N369" s="12">
        <v>78.290915351445406</v>
      </c>
      <c r="O369" s="12">
        <v>84.663917111402725</v>
      </c>
      <c r="P369" s="12">
        <v>91.269966314347201</v>
      </c>
      <c r="Q369" s="12">
        <v>98.122734281880142</v>
      </c>
      <c r="R369" s="18"/>
      <c r="S369" s="18"/>
      <c r="T369" s="18"/>
      <c r="U369" s="18"/>
    </row>
    <row r="370" spans="1:21" x14ac:dyDescent="0.15">
      <c r="A370" s="12" t="s">
        <v>865</v>
      </c>
      <c r="B370" s="12">
        <v>76.899450000000002</v>
      </c>
      <c r="C370" s="12">
        <v>95.412385</v>
      </c>
      <c r="D370" s="12">
        <v>86.355609999999999</v>
      </c>
      <c r="E370" s="12">
        <v>96.389349999999993</v>
      </c>
      <c r="F370" s="12">
        <v>62.916580000000003</v>
      </c>
      <c r="G370" s="12">
        <v>95.389657999999997</v>
      </c>
      <c r="H370" s="12">
        <v>63.602809999999998</v>
      </c>
      <c r="I370" s="12">
        <v>90.131829999999994</v>
      </c>
      <c r="J370" s="12">
        <v>83.696170954970739</v>
      </c>
      <c r="K370" s="12">
        <v>88.401470012594771</v>
      </c>
      <c r="L370" s="12">
        <v>82.062464386012252</v>
      </c>
      <c r="M370" s="12">
        <v>86.782033507220532</v>
      </c>
      <c r="N370" s="12">
        <v>73.209441812420295</v>
      </c>
      <c r="O370" s="12">
        <v>79.000931436530777</v>
      </c>
      <c r="P370" s="12">
        <v>88.126910016375888</v>
      </c>
      <c r="Q370" s="12">
        <v>94.416027797500604</v>
      </c>
      <c r="R370" s="18"/>
      <c r="S370" s="18"/>
      <c r="T370" s="18"/>
      <c r="U370" s="18"/>
    </row>
    <row r="371" spans="1:21" x14ac:dyDescent="0.15">
      <c r="A371" s="12" t="s">
        <v>866</v>
      </c>
      <c r="B371" s="12">
        <v>67.331090000000003</v>
      </c>
      <c r="C371" s="12">
        <v>92.704031000000001</v>
      </c>
      <c r="D371" s="12">
        <v>85.642859999999999</v>
      </c>
      <c r="E371" s="12">
        <v>96.014790000000005</v>
      </c>
      <c r="F371" s="12">
        <v>57.314120000000003</v>
      </c>
      <c r="G371" s="12">
        <v>92.781087999999997</v>
      </c>
      <c r="H371" s="12">
        <v>51.708309999999997</v>
      </c>
      <c r="I371" s="12">
        <v>84.487579999999994</v>
      </c>
      <c r="J371" s="12">
        <v>77.363629032761153</v>
      </c>
      <c r="K371" s="12">
        <v>81.128958517912594</v>
      </c>
      <c r="L371" s="12">
        <v>77.698927147879644</v>
      </c>
      <c r="M371" s="12">
        <v>81.485771816866503</v>
      </c>
      <c r="N371" s="12">
        <v>64.367156276085197</v>
      </c>
      <c r="O371" s="12">
        <v>68.743132575574478</v>
      </c>
      <c r="P371" s="12">
        <v>84.103206593592475</v>
      </c>
      <c r="Q371" s="12">
        <v>89.081619411016206</v>
      </c>
      <c r="R371" s="18"/>
      <c r="S371" s="18"/>
      <c r="T371" s="18"/>
      <c r="U371" s="18"/>
    </row>
    <row r="372" spans="1:21" x14ac:dyDescent="0.15">
      <c r="A372" s="12" t="s">
        <v>867</v>
      </c>
      <c r="B372" s="12">
        <v>71.143940000000001</v>
      </c>
      <c r="C372" s="12">
        <v>93.290814999999995</v>
      </c>
      <c r="D372" s="12">
        <v>84.481849999999994</v>
      </c>
      <c r="E372" s="12">
        <v>95.726879999999994</v>
      </c>
      <c r="F372" s="12">
        <v>58.539679999999997</v>
      </c>
      <c r="G372" s="12">
        <v>92.965406000000002</v>
      </c>
      <c r="H372" s="12">
        <v>45.987130000000001</v>
      </c>
      <c r="I372" s="12">
        <v>82.629779999999997</v>
      </c>
      <c r="J372" s="12">
        <v>80.935355950952783</v>
      </c>
      <c r="K372" s="12">
        <v>84.608921406417508</v>
      </c>
      <c r="L372" s="12">
        <v>80.910954161368707</v>
      </c>
      <c r="M372" s="12">
        <v>84.594281457249465</v>
      </c>
      <c r="N372" s="12">
        <v>76.05612156467825</v>
      </c>
      <c r="O372" s="12">
        <v>80.447283618472099</v>
      </c>
      <c r="P372" s="12">
        <v>90.247643260695767</v>
      </c>
      <c r="Q372" s="12">
        <v>95.025061242485151</v>
      </c>
      <c r="R372" s="18"/>
      <c r="S372" s="18"/>
      <c r="T372" s="18"/>
      <c r="U372" s="18"/>
    </row>
    <row r="373" spans="1:21" x14ac:dyDescent="0.15">
      <c r="A373" s="12" t="s">
        <v>868</v>
      </c>
      <c r="B373" s="12">
        <v>71.326269999999994</v>
      </c>
      <c r="C373" s="12">
        <v>94.293644999999998</v>
      </c>
      <c r="D373" s="12">
        <v>86.214709999999997</v>
      </c>
      <c r="E373" s="12">
        <v>96.110569999999996</v>
      </c>
      <c r="F373" s="12">
        <v>58.267809999999997</v>
      </c>
      <c r="G373" s="12">
        <v>93.521191999999999</v>
      </c>
      <c r="H373" s="12">
        <v>55.808590000000002</v>
      </c>
      <c r="I373" s="12">
        <v>87.054150000000007</v>
      </c>
      <c r="J373" s="12">
        <v>80.326770670820238</v>
      </c>
      <c r="K373" s="12">
        <v>84.498839760706247</v>
      </c>
      <c r="L373" s="12">
        <v>80.018820885020247</v>
      </c>
      <c r="M373" s="12">
        <v>84.221884075571666</v>
      </c>
      <c r="N373" s="12">
        <v>68.261318308846526</v>
      </c>
      <c r="O373" s="12">
        <v>73.270892111060675</v>
      </c>
      <c r="P373" s="12">
        <v>87.727480293502978</v>
      </c>
      <c r="Q373" s="12">
        <v>93.356291576560196</v>
      </c>
      <c r="R373" s="18"/>
      <c r="S373" s="18"/>
      <c r="T373" s="18"/>
      <c r="U373" s="18"/>
    </row>
    <row r="374" spans="1:21" x14ac:dyDescent="0.15">
      <c r="A374" s="12" t="s">
        <v>869</v>
      </c>
      <c r="B374" s="12">
        <v>56.172829999999998</v>
      </c>
      <c r="C374" s="12">
        <v>90.119591999999997</v>
      </c>
      <c r="D374" s="12">
        <v>83.765630000000002</v>
      </c>
      <c r="E374" s="12">
        <v>95.698859999999996</v>
      </c>
      <c r="F374" s="12">
        <v>51.021999999999998</v>
      </c>
      <c r="G374" s="12">
        <v>91.069258000000005</v>
      </c>
      <c r="H374" s="12">
        <v>45.751629999999999</v>
      </c>
      <c r="I374" s="12">
        <v>82.808629999999994</v>
      </c>
      <c r="J374" s="12">
        <v>69.375499240604483</v>
      </c>
      <c r="K374" s="12">
        <v>72.829353111267054</v>
      </c>
      <c r="L374" s="12">
        <v>69.741856753987747</v>
      </c>
      <c r="M374" s="12">
        <v>73.214960307011651</v>
      </c>
      <c r="N374" s="12">
        <v>45.340111461947579</v>
      </c>
      <c r="O374" s="12">
        <v>48.950681802628061</v>
      </c>
      <c r="P374" s="12">
        <v>71.43662162218277</v>
      </c>
      <c r="Q374" s="12">
        <v>75.95162039351186</v>
      </c>
      <c r="R374" s="18"/>
      <c r="S374" s="18"/>
      <c r="T374" s="18"/>
      <c r="U374" s="18"/>
    </row>
    <row r="375" spans="1:21" x14ac:dyDescent="0.15">
      <c r="A375" s="12" t="s">
        <v>870</v>
      </c>
      <c r="B375" s="12">
        <v>74.206420000000008</v>
      </c>
      <c r="C375" s="12">
        <v>94.382769999999994</v>
      </c>
      <c r="D375" s="12">
        <v>86.150139999999993</v>
      </c>
      <c r="E375" s="12">
        <v>96.394670000000005</v>
      </c>
      <c r="F375" s="12">
        <v>61.66771</v>
      </c>
      <c r="G375" s="12">
        <v>94.278638000000001</v>
      </c>
      <c r="H375" s="12">
        <v>58.473140000000001</v>
      </c>
      <c r="I375" s="12">
        <v>88.184370000000001</v>
      </c>
      <c r="J375" s="12">
        <v>80.761192408841069</v>
      </c>
      <c r="K375" s="12">
        <v>84.420054193749976</v>
      </c>
      <c r="L375" s="12">
        <v>80.427850276421225</v>
      </c>
      <c r="M375" s="12">
        <v>84.101584560195136</v>
      </c>
      <c r="N375" s="12">
        <v>71.401218285046852</v>
      </c>
      <c r="O375" s="12">
        <v>75.850226084364337</v>
      </c>
      <c r="P375" s="12">
        <v>87.264548410026364</v>
      </c>
      <c r="Q375" s="12">
        <v>92.157891686916798</v>
      </c>
      <c r="R375" s="18"/>
      <c r="S375" s="18"/>
      <c r="T375" s="18"/>
      <c r="U375" s="18"/>
    </row>
    <row r="376" spans="1:21" x14ac:dyDescent="0.15">
      <c r="A376" s="12" t="s">
        <v>871</v>
      </c>
      <c r="B376" s="12">
        <v>62.678280000000001</v>
      </c>
      <c r="C376" s="12">
        <v>91.942863000000003</v>
      </c>
      <c r="D376" s="12">
        <v>83.631969999999995</v>
      </c>
      <c r="E376" s="12">
        <v>95.532809999999998</v>
      </c>
      <c r="F376" s="12">
        <v>54.73807</v>
      </c>
      <c r="G376" s="12">
        <v>92.835271000000006</v>
      </c>
      <c r="H376" s="12">
        <v>49.041449999999998</v>
      </c>
      <c r="I376" s="12">
        <v>84.67465</v>
      </c>
      <c r="J376" s="12">
        <v>72.365089419911214</v>
      </c>
      <c r="K376" s="12">
        <v>75.995224092467623</v>
      </c>
      <c r="L376" s="12">
        <v>72.738581514126665</v>
      </c>
      <c r="M376" s="12">
        <v>76.364452442953407</v>
      </c>
      <c r="N376" s="12">
        <v>52.150820387695738</v>
      </c>
      <c r="O376" s="12">
        <v>55.941932265500306</v>
      </c>
      <c r="P376" s="12">
        <v>78.157777840290407</v>
      </c>
      <c r="Q376" s="12">
        <v>82.798710558029299</v>
      </c>
      <c r="R376" s="18"/>
      <c r="S376" s="18"/>
      <c r="T376" s="18"/>
      <c r="U376" s="18"/>
    </row>
    <row r="377" spans="1:21" x14ac:dyDescent="0.15">
      <c r="A377" s="12" t="s">
        <v>872</v>
      </c>
      <c r="B377" s="12">
        <v>75.697649999999996</v>
      </c>
      <c r="C377" s="12">
        <v>95.047178000000002</v>
      </c>
      <c r="D377" s="12">
        <v>87.10333</v>
      </c>
      <c r="E377" s="12">
        <v>96.262450000000001</v>
      </c>
      <c r="F377" s="12">
        <v>63.64038</v>
      </c>
      <c r="G377" s="12">
        <v>93.891813999999997</v>
      </c>
      <c r="H377" s="12">
        <v>62.979819999999997</v>
      </c>
      <c r="I377" s="12">
        <v>89.436610000000002</v>
      </c>
      <c r="J377" s="12">
        <v>81.649814782406366</v>
      </c>
      <c r="K377" s="12">
        <v>86.688288108670648</v>
      </c>
      <c r="L377" s="12">
        <v>79.926235552405487</v>
      </c>
      <c r="M377" s="12">
        <v>84.964347652667186</v>
      </c>
      <c r="N377" s="12">
        <v>66.660899895198483</v>
      </c>
      <c r="O377" s="12">
        <v>72.492037573544621</v>
      </c>
      <c r="P377" s="12">
        <v>87.429765610375142</v>
      </c>
      <c r="Q377" s="12">
        <v>94.03333987251338</v>
      </c>
      <c r="R377" s="18"/>
      <c r="S377" s="18"/>
      <c r="T377" s="18"/>
      <c r="U377" s="18"/>
    </row>
    <row r="378" spans="1:21" x14ac:dyDescent="0.15">
      <c r="A378" s="12" t="s">
        <v>873</v>
      </c>
      <c r="B378" s="12">
        <v>69.692170000000004</v>
      </c>
      <c r="C378" s="12">
        <v>93.559888000000001</v>
      </c>
      <c r="D378" s="12">
        <v>86.181690000000003</v>
      </c>
      <c r="E378" s="12">
        <v>96.183359999999993</v>
      </c>
      <c r="F378" s="12">
        <v>61.233310000000003</v>
      </c>
      <c r="G378" s="12">
        <v>94.107641999999998</v>
      </c>
      <c r="H378" s="12">
        <v>54.95899</v>
      </c>
      <c r="I378" s="12">
        <v>87.74915</v>
      </c>
      <c r="J378" s="12">
        <v>79.567447880806128</v>
      </c>
      <c r="K378" s="12">
        <v>83.446973194214024</v>
      </c>
      <c r="L378" s="12">
        <v>78.548832454096072</v>
      </c>
      <c r="M378" s="12">
        <v>82.428974119369499</v>
      </c>
      <c r="N378" s="12">
        <v>63.980859129040681</v>
      </c>
      <c r="O378" s="12">
        <v>68.382012697287905</v>
      </c>
      <c r="P378" s="12">
        <v>87.597396007581864</v>
      </c>
      <c r="Q378" s="12">
        <v>92.687358506482099</v>
      </c>
      <c r="R378" s="18"/>
      <c r="S378" s="18"/>
      <c r="T378" s="18"/>
      <c r="U378" s="18"/>
    </row>
    <row r="379" spans="1:21" x14ac:dyDescent="0.15">
      <c r="A379" s="12" t="s">
        <v>874</v>
      </c>
      <c r="B379" s="12">
        <v>60.248330000000003</v>
      </c>
      <c r="C379" s="12">
        <v>90.073797999999996</v>
      </c>
      <c r="D379" s="12">
        <v>82.244349999999997</v>
      </c>
      <c r="E379" s="12">
        <v>95.131180000000001</v>
      </c>
      <c r="F379" s="12">
        <v>54.763680000000001</v>
      </c>
      <c r="G379" s="12">
        <v>91.684916000000001</v>
      </c>
      <c r="H379" s="12">
        <v>43.431190000000001</v>
      </c>
      <c r="I379" s="12">
        <v>80.747309999999999</v>
      </c>
      <c r="J379" s="12">
        <v>70.913579641290042</v>
      </c>
      <c r="K379" s="12">
        <v>74.127480543991751</v>
      </c>
      <c r="L379" s="12">
        <v>71.856087089518951</v>
      </c>
      <c r="M379" s="12">
        <v>75.087411653716146</v>
      </c>
      <c r="N379" s="12">
        <v>49.799507821406905</v>
      </c>
      <c r="O379" s="12">
        <v>53.142773959214871</v>
      </c>
      <c r="P379" s="12">
        <v>76.159955551553821</v>
      </c>
      <c r="Q379" s="12">
        <v>80.301158266851786</v>
      </c>
      <c r="R379" s="18"/>
      <c r="S379" s="18"/>
      <c r="T379" s="18"/>
      <c r="U379" s="18"/>
    </row>
    <row r="380" spans="1:21" x14ac:dyDescent="0.15">
      <c r="A380" s="12" t="s">
        <v>875</v>
      </c>
      <c r="B380" s="12">
        <v>61.858800000000002</v>
      </c>
      <c r="C380" s="12">
        <v>90.880132000000003</v>
      </c>
      <c r="D380" s="12">
        <v>84.074389999999994</v>
      </c>
      <c r="E380" s="12">
        <v>95.803380000000004</v>
      </c>
      <c r="F380" s="12">
        <v>52.541829999999997</v>
      </c>
      <c r="G380" s="12">
        <v>92.076588999999998</v>
      </c>
      <c r="H380" s="12">
        <v>47.932839999999999</v>
      </c>
      <c r="I380" s="12">
        <v>82.099379999999996</v>
      </c>
      <c r="J380" s="12">
        <v>72.522468285040873</v>
      </c>
      <c r="K380" s="12">
        <v>76.128474108044486</v>
      </c>
      <c r="L380" s="12">
        <v>72.431297886561467</v>
      </c>
      <c r="M380" s="12">
        <v>76.040937839389613</v>
      </c>
      <c r="N380" s="12">
        <v>55.736547821235263</v>
      </c>
      <c r="O380" s="12">
        <v>59.71542095750516</v>
      </c>
      <c r="P380" s="12">
        <v>79.375075241158498</v>
      </c>
      <c r="Q380" s="12">
        <v>84.120301987831297</v>
      </c>
      <c r="R380" s="18"/>
      <c r="S380" s="18"/>
      <c r="T380" s="18"/>
      <c r="U380" s="18"/>
    </row>
    <row r="381" spans="1:21" x14ac:dyDescent="0.15">
      <c r="A381" s="12" t="s">
        <v>876</v>
      </c>
      <c r="B381" s="12">
        <v>66.830100000000002</v>
      </c>
      <c r="C381" s="12">
        <v>92.896116000000006</v>
      </c>
      <c r="D381" s="12">
        <v>85.643990000000002</v>
      </c>
      <c r="E381" s="12">
        <v>95.776330000000002</v>
      </c>
      <c r="F381" s="12">
        <v>60.924900000000001</v>
      </c>
      <c r="G381" s="12">
        <v>93.785436000000004</v>
      </c>
      <c r="H381" s="12">
        <v>54.616439999999997</v>
      </c>
      <c r="I381" s="12">
        <v>86.055629999999994</v>
      </c>
      <c r="J381" s="12">
        <v>78.04652218105997</v>
      </c>
      <c r="K381" s="12">
        <v>81.438666632953868</v>
      </c>
      <c r="L381" s="12">
        <v>77.596464678670259</v>
      </c>
      <c r="M381" s="12">
        <v>80.970400577872951</v>
      </c>
      <c r="N381" s="12">
        <v>59.521831886601909</v>
      </c>
      <c r="O381" s="12">
        <v>63.075952246924082</v>
      </c>
      <c r="P381" s="12">
        <v>83.738402138003181</v>
      </c>
      <c r="Q381" s="12">
        <v>87.942754239338541</v>
      </c>
      <c r="R381" s="18"/>
      <c r="S381" s="18"/>
      <c r="T381" s="18"/>
      <c r="U381" s="18"/>
    </row>
    <row r="382" spans="1:21" x14ac:dyDescent="0.15">
      <c r="A382" s="12" t="s">
        <v>877</v>
      </c>
      <c r="B382" s="12">
        <v>65.438450000000003</v>
      </c>
      <c r="C382" s="12">
        <v>92.299667999999997</v>
      </c>
      <c r="D382" s="12">
        <v>84.726889999999997</v>
      </c>
      <c r="E382" s="12">
        <v>95.677989999999994</v>
      </c>
      <c r="F382" s="12">
        <v>54.132539999999999</v>
      </c>
      <c r="G382" s="12">
        <v>92.486423000000002</v>
      </c>
      <c r="H382" s="12">
        <v>51.235340000000001</v>
      </c>
      <c r="I382" s="12">
        <v>84.974930000000001</v>
      </c>
      <c r="J382" s="12">
        <v>75.245820855695371</v>
      </c>
      <c r="K382" s="12">
        <v>78.994183548198819</v>
      </c>
      <c r="L382" s="12">
        <v>75.015987824616516</v>
      </c>
      <c r="M382" s="12">
        <v>78.766853197747096</v>
      </c>
      <c r="N382" s="12">
        <v>59.10123694867854</v>
      </c>
      <c r="O382" s="12">
        <v>63.265234596125723</v>
      </c>
      <c r="P382" s="12">
        <v>82.704623026183199</v>
      </c>
      <c r="Q382" s="12">
        <v>87.615817133704965</v>
      </c>
      <c r="R382" s="18"/>
      <c r="S382" s="18"/>
      <c r="T382" s="18"/>
      <c r="U382" s="18"/>
    </row>
    <row r="383" spans="1:21" x14ac:dyDescent="0.15">
      <c r="A383" s="12" t="s">
        <v>356</v>
      </c>
      <c r="B383" s="12">
        <v>59.532960000000003</v>
      </c>
      <c r="C383" s="12">
        <v>91.341418000000004</v>
      </c>
      <c r="D383" s="12">
        <v>83.108810000000005</v>
      </c>
      <c r="E383" s="12">
        <v>95.253969999999995</v>
      </c>
      <c r="F383" s="12">
        <v>54.356580000000001</v>
      </c>
      <c r="G383" s="12">
        <v>91.885917000000006</v>
      </c>
      <c r="H383" s="12">
        <v>46.882339999999999</v>
      </c>
      <c r="I383" s="12">
        <v>82.27055</v>
      </c>
      <c r="J383" s="12">
        <v>71.595928394237802</v>
      </c>
      <c r="K383" s="12">
        <v>75.920773686559926</v>
      </c>
      <c r="L383" s="12">
        <v>72.240629918722021</v>
      </c>
      <c r="M383" s="12">
        <v>76.612813894878471</v>
      </c>
      <c r="N383" s="12">
        <v>48.919709619682948</v>
      </c>
      <c r="O383" s="12">
        <v>53.514326467350728</v>
      </c>
      <c r="P383" s="12">
        <v>73.920145821086038</v>
      </c>
      <c r="Q383" s="12">
        <v>79.545445869254536</v>
      </c>
      <c r="R383" s="18"/>
      <c r="S383" s="18"/>
      <c r="T383" s="18"/>
      <c r="U383" s="18"/>
    </row>
    <row r="384" spans="1:21" x14ac:dyDescent="0.15">
      <c r="A384" s="12" t="s">
        <v>357</v>
      </c>
      <c r="B384" s="12">
        <v>60.385219999999997</v>
      </c>
      <c r="C384" s="12">
        <v>90.931878999999995</v>
      </c>
      <c r="D384" s="12">
        <v>83.604770000000002</v>
      </c>
      <c r="E384" s="12">
        <v>95.422970000000007</v>
      </c>
      <c r="F384" s="12">
        <v>53.346049999999998</v>
      </c>
      <c r="G384" s="12">
        <v>91.808137000000002</v>
      </c>
      <c r="H384" s="12">
        <v>47.787239999999997</v>
      </c>
      <c r="I384" s="12">
        <v>83.004559999999998</v>
      </c>
      <c r="J384" s="12">
        <v>69.627017427293083</v>
      </c>
      <c r="K384" s="12">
        <v>73.560065071167031</v>
      </c>
      <c r="L384" s="12">
        <v>69.578010287716026</v>
      </c>
      <c r="M384" s="12">
        <v>73.518858162687479</v>
      </c>
      <c r="N384" s="12">
        <v>47.863874963225086</v>
      </c>
      <c r="O384" s="12">
        <v>52.058138714239668</v>
      </c>
      <c r="P384" s="12">
        <v>74.062122020966896</v>
      </c>
      <c r="Q384" s="12">
        <v>79.252783658870996</v>
      </c>
      <c r="R384" s="18"/>
      <c r="S384" s="18"/>
      <c r="T384" s="18"/>
      <c r="U384" s="18"/>
    </row>
    <row r="385" spans="1:21" x14ac:dyDescent="0.15">
      <c r="A385" s="12" t="s">
        <v>358</v>
      </c>
      <c r="B385" s="12">
        <v>53.748820000000002</v>
      </c>
      <c r="C385" s="12">
        <v>88.673310000000001</v>
      </c>
      <c r="D385" s="12">
        <v>83.100710000000007</v>
      </c>
      <c r="E385" s="12">
        <v>95.204359999999994</v>
      </c>
      <c r="F385" s="12">
        <v>50.460540000000002</v>
      </c>
      <c r="G385" s="12">
        <v>91.234223999999998</v>
      </c>
      <c r="H385" s="12">
        <v>45.139290000000003</v>
      </c>
      <c r="I385" s="12">
        <v>82.371189999999999</v>
      </c>
      <c r="J385" s="12">
        <v>67.334286113359227</v>
      </c>
      <c r="K385" s="12">
        <v>71.160266177812005</v>
      </c>
      <c r="L385" s="12">
        <v>68.219183564540458</v>
      </c>
      <c r="M385" s="12">
        <v>72.077507378599151</v>
      </c>
      <c r="N385" s="12">
        <v>41.611628351802274</v>
      </c>
      <c r="O385" s="12">
        <v>45.473750256533933</v>
      </c>
      <c r="P385" s="12">
        <v>67.02459899054189</v>
      </c>
      <c r="Q385" s="12">
        <v>71.881432185592502</v>
      </c>
      <c r="R385" s="18"/>
      <c r="S385" s="18"/>
      <c r="T385" s="18"/>
      <c r="U385" s="18"/>
    </row>
    <row r="386" spans="1:21" x14ac:dyDescent="0.15">
      <c r="A386" s="12" t="s">
        <v>359</v>
      </c>
      <c r="B386" s="12">
        <v>62.624130000000001</v>
      </c>
      <c r="C386" s="12">
        <v>91.900906000000006</v>
      </c>
      <c r="D386" s="12">
        <v>83.751230000000007</v>
      </c>
      <c r="E386" s="12">
        <v>95.557310000000001</v>
      </c>
      <c r="F386" s="12">
        <v>56.022150000000003</v>
      </c>
      <c r="G386" s="12">
        <v>92.364769999999993</v>
      </c>
      <c r="H386" s="12">
        <v>50.69285</v>
      </c>
      <c r="I386" s="12">
        <v>83.699929999999995</v>
      </c>
      <c r="J386" s="12">
        <v>71.757722177109613</v>
      </c>
      <c r="K386" s="12">
        <v>75.305419063925441</v>
      </c>
      <c r="L386" s="12">
        <v>71.848646770627283</v>
      </c>
      <c r="M386" s="12">
        <v>75.42032653251843</v>
      </c>
      <c r="N386" s="12">
        <v>51.25805544779535</v>
      </c>
      <c r="O386" s="12">
        <v>55.010912993421655</v>
      </c>
      <c r="P386" s="12">
        <v>75.342256488562512</v>
      </c>
      <c r="Q386" s="12">
        <v>79.872996323362884</v>
      </c>
      <c r="R386" s="18"/>
      <c r="S386" s="18"/>
      <c r="T386" s="18"/>
      <c r="U386" s="18"/>
    </row>
    <row r="387" spans="1:21" x14ac:dyDescent="0.15">
      <c r="A387" s="12" t="s">
        <v>360</v>
      </c>
      <c r="B387" s="12">
        <v>71.421289999999999</v>
      </c>
      <c r="C387" s="12">
        <v>93.708624999999998</v>
      </c>
      <c r="D387" s="12">
        <v>86.296790000000001</v>
      </c>
      <c r="E387" s="12">
        <v>96.555909999999997</v>
      </c>
      <c r="F387" s="12">
        <v>57.901130000000002</v>
      </c>
      <c r="G387" s="12">
        <v>93.24606</v>
      </c>
      <c r="H387" s="12">
        <v>58.788910000000001</v>
      </c>
      <c r="I387" s="12">
        <v>88.093819999999994</v>
      </c>
      <c r="J387" s="12">
        <v>77.844478907524461</v>
      </c>
      <c r="K387" s="12">
        <v>82.531687432773225</v>
      </c>
      <c r="L387" s="12">
        <v>77.488881673071617</v>
      </c>
      <c r="M387" s="12">
        <v>82.21202816405669</v>
      </c>
      <c r="N387" s="12">
        <v>64.050864133765089</v>
      </c>
      <c r="O387" s="12">
        <v>69.526212551551154</v>
      </c>
      <c r="P387" s="12">
        <v>84.67144128762321</v>
      </c>
      <c r="Q387" s="12">
        <v>90.897463232896797</v>
      </c>
      <c r="R387" s="18"/>
      <c r="S387" s="18"/>
      <c r="T387" s="18"/>
      <c r="U387" s="18"/>
    </row>
    <row r="388" spans="1:21" x14ac:dyDescent="0.15">
      <c r="A388" s="12" t="s">
        <v>361</v>
      </c>
      <c r="B388" s="12">
        <v>66.143389999999997</v>
      </c>
      <c r="C388" s="12">
        <v>92.663341000000003</v>
      </c>
      <c r="D388" s="12">
        <v>84.607370000000003</v>
      </c>
      <c r="E388" s="12">
        <v>95.683199999999999</v>
      </c>
      <c r="F388" s="12">
        <v>56.069249999999997</v>
      </c>
      <c r="G388" s="12">
        <v>93.151045999999994</v>
      </c>
      <c r="H388" s="12">
        <v>48.855029999999999</v>
      </c>
      <c r="I388" s="12">
        <v>84.703100000000006</v>
      </c>
      <c r="J388" s="12">
        <v>76.302841126633396</v>
      </c>
      <c r="K388" s="12">
        <v>80.403616566018528</v>
      </c>
      <c r="L388" s="12">
        <v>75.99550725462862</v>
      </c>
      <c r="M388" s="12">
        <v>80.094119052477126</v>
      </c>
      <c r="N388" s="12">
        <v>58.746695569582883</v>
      </c>
      <c r="O388" s="12">
        <v>63.290448111450019</v>
      </c>
      <c r="P388" s="12">
        <v>82.025984069248253</v>
      </c>
      <c r="Q388" s="12">
        <v>87.373443162737473</v>
      </c>
      <c r="R388" s="18"/>
      <c r="S388" s="18"/>
      <c r="T388" s="18"/>
      <c r="U388" s="18"/>
    </row>
    <row r="389" spans="1:21" x14ac:dyDescent="0.15">
      <c r="A389" s="12" t="s">
        <v>362</v>
      </c>
      <c r="B389" s="12">
        <v>60.735590000000002</v>
      </c>
      <c r="C389" s="12">
        <v>91.168902000000003</v>
      </c>
      <c r="D389" s="12">
        <v>83.357759999999999</v>
      </c>
      <c r="E389" s="12">
        <v>95.404210000000006</v>
      </c>
      <c r="F389" s="12">
        <v>54.554729999999999</v>
      </c>
      <c r="G389" s="12">
        <v>91.684769000000003</v>
      </c>
      <c r="H389" s="12">
        <v>48.19538</v>
      </c>
      <c r="I389" s="12">
        <v>82.704570000000004</v>
      </c>
      <c r="J389" s="12">
        <v>72.3348695840088</v>
      </c>
      <c r="K389" s="12">
        <v>76.232807414515051</v>
      </c>
      <c r="L389" s="12">
        <v>72.283842589140264</v>
      </c>
      <c r="M389" s="12">
        <v>76.201646545896722</v>
      </c>
      <c r="N389" s="12">
        <v>49.179697306154658</v>
      </c>
      <c r="O389" s="12">
        <v>53.221875416666805</v>
      </c>
      <c r="P389" s="12">
        <v>76.164084540544124</v>
      </c>
      <c r="Q389" s="12">
        <v>81.172844612209673</v>
      </c>
      <c r="R389" s="18"/>
      <c r="S389" s="18"/>
      <c r="T389" s="18"/>
      <c r="U389" s="18"/>
    </row>
    <row r="390" spans="1:21" x14ac:dyDescent="0.15">
      <c r="A390" s="12" t="s">
        <v>363</v>
      </c>
      <c r="B390" s="12">
        <v>67.64622</v>
      </c>
      <c r="C390" s="12">
        <v>92.358773999999997</v>
      </c>
      <c r="D390" s="12">
        <v>84.702699999999993</v>
      </c>
      <c r="E390" s="12">
        <v>95.636409999999998</v>
      </c>
      <c r="F390" s="12">
        <v>51.954549999999998</v>
      </c>
      <c r="G390" s="12">
        <v>91.796802</v>
      </c>
      <c r="H390" s="12">
        <v>47.808799999999998</v>
      </c>
      <c r="I390" s="12">
        <v>83.935720000000003</v>
      </c>
      <c r="J390" s="12">
        <v>76.177884828126423</v>
      </c>
      <c r="K390" s="12">
        <v>80.380123374088868</v>
      </c>
      <c r="L390" s="12">
        <v>75.801656691422608</v>
      </c>
      <c r="M390" s="12">
        <v>80.039252630051763</v>
      </c>
      <c r="N390" s="12">
        <v>59.680102821382654</v>
      </c>
      <c r="O390" s="12">
        <v>64.483126998066666</v>
      </c>
      <c r="P390" s="12">
        <v>82.547658228956607</v>
      </c>
      <c r="Q390" s="12">
        <v>88.171133402925605</v>
      </c>
      <c r="R390" s="18"/>
      <c r="S390" s="18"/>
      <c r="T390" s="18"/>
      <c r="U390" s="18"/>
    </row>
    <row r="391" spans="1:21" x14ac:dyDescent="0.15">
      <c r="A391" s="12" t="s">
        <v>364</v>
      </c>
      <c r="B391" s="12">
        <v>53.637869999999999</v>
      </c>
      <c r="C391" s="12">
        <v>87.898060000000001</v>
      </c>
      <c r="D391" s="12">
        <v>81.025049999999993</v>
      </c>
      <c r="E391" s="12">
        <v>94.482550000000003</v>
      </c>
      <c r="F391" s="12">
        <v>52.240960000000001</v>
      </c>
      <c r="G391" s="12">
        <v>90.941456000000002</v>
      </c>
      <c r="H391" s="12">
        <v>43.311219999999999</v>
      </c>
      <c r="I391" s="12">
        <v>79.406909999999996</v>
      </c>
      <c r="J391" s="12">
        <v>67.659024818549767</v>
      </c>
      <c r="K391" s="12">
        <v>71.634298781298781</v>
      </c>
      <c r="L391" s="12">
        <v>69.589070491367551</v>
      </c>
      <c r="M391" s="12">
        <v>73.633805961941505</v>
      </c>
      <c r="N391" s="12">
        <v>40.600014578800383</v>
      </c>
      <c r="O391" s="12">
        <v>44.531639396848924</v>
      </c>
      <c r="P391" s="12">
        <v>67.705850249718424</v>
      </c>
      <c r="Q391" s="12">
        <v>72.776488549416655</v>
      </c>
      <c r="R391" s="18"/>
      <c r="S391" s="18"/>
      <c r="T391" s="18"/>
      <c r="U391" s="18"/>
    </row>
    <row r="392" spans="1:21" x14ac:dyDescent="0.15">
      <c r="A392" s="12" t="s">
        <v>365</v>
      </c>
      <c r="B392" s="12">
        <v>59.064839999999997</v>
      </c>
      <c r="C392" s="12">
        <v>89.71951</v>
      </c>
      <c r="D392" s="12">
        <v>83.433499999999995</v>
      </c>
      <c r="E392" s="12">
        <v>95.375370000000004</v>
      </c>
      <c r="F392" s="12">
        <v>50.286479999999997</v>
      </c>
      <c r="G392" s="12">
        <v>90.804939000000005</v>
      </c>
      <c r="H392" s="12">
        <v>45.008699999999997</v>
      </c>
      <c r="I392" s="12">
        <v>82.110389999999995</v>
      </c>
      <c r="J392" s="12">
        <v>68.170654017243862</v>
      </c>
      <c r="K392" s="12">
        <v>72.179542018696225</v>
      </c>
      <c r="L392" s="12">
        <v>69.61327248145794</v>
      </c>
      <c r="M392" s="12">
        <v>73.683114891514052</v>
      </c>
      <c r="N392" s="12">
        <v>44.090680755903946</v>
      </c>
      <c r="O392" s="12">
        <v>48.235265280490033</v>
      </c>
      <c r="P392" s="12">
        <v>71.093030846677564</v>
      </c>
      <c r="Q392" s="12">
        <v>76.32148348747252</v>
      </c>
      <c r="R392" s="18"/>
      <c r="S392" s="18"/>
      <c r="T392" s="18"/>
      <c r="U392" s="18"/>
    </row>
    <row r="393" spans="1:21" x14ac:dyDescent="0.15">
      <c r="A393" s="12" t="s">
        <v>366</v>
      </c>
      <c r="B393" s="12">
        <v>63.605499999999999</v>
      </c>
      <c r="C393" s="12">
        <v>92.399081999999993</v>
      </c>
      <c r="D393" s="12">
        <v>84.32938</v>
      </c>
      <c r="E393" s="12">
        <v>95.395920000000004</v>
      </c>
      <c r="F393" s="12">
        <v>55.194870000000002</v>
      </c>
      <c r="G393" s="12">
        <v>92.170039000000003</v>
      </c>
      <c r="H393" s="12">
        <v>50.8215</v>
      </c>
      <c r="I393" s="12">
        <v>83.625550000000004</v>
      </c>
      <c r="J393" s="12">
        <v>74.457926285392702</v>
      </c>
      <c r="K393" s="12">
        <v>78.692857587300779</v>
      </c>
      <c r="L393" s="12">
        <v>75.145726058353119</v>
      </c>
      <c r="M393" s="12">
        <v>79.433893754987167</v>
      </c>
      <c r="N393" s="12">
        <v>56.351853166475038</v>
      </c>
      <c r="O393" s="12">
        <v>60.966280976300737</v>
      </c>
      <c r="P393" s="12">
        <v>80.410014447733644</v>
      </c>
      <c r="Q393" s="12">
        <v>85.890898749092486</v>
      </c>
      <c r="R393" s="18"/>
      <c r="S393" s="18"/>
      <c r="T393" s="18"/>
      <c r="U393" s="18"/>
    </row>
    <row r="394" spans="1:21" x14ac:dyDescent="0.15">
      <c r="A394" s="12" t="s">
        <v>367</v>
      </c>
      <c r="B394" s="12">
        <v>67.38382</v>
      </c>
      <c r="C394" s="12">
        <v>92.937274000000002</v>
      </c>
      <c r="D394" s="12">
        <v>84.098879999999994</v>
      </c>
      <c r="E394" s="12">
        <v>95.72766</v>
      </c>
      <c r="F394" s="12">
        <v>59.774369999999998</v>
      </c>
      <c r="G394" s="12">
        <v>93.510351999999997</v>
      </c>
      <c r="H394" s="12">
        <v>53.126860000000001</v>
      </c>
      <c r="I394" s="12">
        <v>85.66977</v>
      </c>
      <c r="J394" s="12">
        <v>76.779633645122175</v>
      </c>
      <c r="K394" s="12">
        <v>81.00158394195563</v>
      </c>
      <c r="L394" s="12">
        <v>76.486564366559776</v>
      </c>
      <c r="M394" s="12">
        <v>80.713599295710907</v>
      </c>
      <c r="N394" s="12">
        <v>61.161089588073658</v>
      </c>
      <c r="O394" s="12">
        <v>65.855688880035117</v>
      </c>
      <c r="P394" s="12">
        <v>83.908889710402349</v>
      </c>
      <c r="Q394" s="12">
        <v>89.372195675151673</v>
      </c>
      <c r="R394" s="18"/>
      <c r="S394" s="18"/>
      <c r="T394" s="18"/>
      <c r="U394" s="18"/>
    </row>
    <row r="395" spans="1:21" x14ac:dyDescent="0.15">
      <c r="A395" s="12" t="s">
        <v>368</v>
      </c>
      <c r="B395" s="12">
        <v>67.985520000000008</v>
      </c>
      <c r="C395" s="12">
        <v>93.293549999999996</v>
      </c>
      <c r="D395" s="12">
        <v>84.996120000000005</v>
      </c>
      <c r="E395" s="12">
        <v>96.08099</v>
      </c>
      <c r="F395" s="12">
        <v>59.912680000000002</v>
      </c>
      <c r="G395" s="12">
        <v>93.401055999999997</v>
      </c>
      <c r="H395" s="12">
        <v>54.706539999999997</v>
      </c>
      <c r="I395" s="12">
        <v>86.951980000000006</v>
      </c>
      <c r="J395" s="12">
        <v>77.292654630658845</v>
      </c>
      <c r="K395" s="12">
        <v>81.655812271486013</v>
      </c>
      <c r="L395" s="12">
        <v>76.647465988178809</v>
      </c>
      <c r="M395" s="12">
        <v>81.043591853687474</v>
      </c>
      <c r="N395" s="12">
        <v>62.602972664771805</v>
      </c>
      <c r="O395" s="12">
        <v>67.64177490739489</v>
      </c>
      <c r="P395" s="12">
        <v>84.295528880997722</v>
      </c>
      <c r="Q395" s="12">
        <v>90.097869228529476</v>
      </c>
      <c r="R395" s="18"/>
      <c r="S395" s="18"/>
      <c r="T395" s="18"/>
      <c r="U395" s="18"/>
    </row>
    <row r="396" spans="1:21" x14ac:dyDescent="0.15">
      <c r="A396" s="12" t="s">
        <v>81</v>
      </c>
      <c r="B396" s="12">
        <v>63.859960000000001</v>
      </c>
      <c r="C396" s="12">
        <v>91.274585999999999</v>
      </c>
      <c r="D396" s="12">
        <v>86.211749999999995</v>
      </c>
      <c r="E396" s="12">
        <v>96.239189999999994</v>
      </c>
      <c r="F396" s="12">
        <v>57.717309999999998</v>
      </c>
      <c r="G396" s="12">
        <v>92.590486999999996</v>
      </c>
      <c r="H396" s="12">
        <v>50.880490000000002</v>
      </c>
      <c r="I396" s="12">
        <v>85.588139999999996</v>
      </c>
      <c r="J396" s="12">
        <v>75.318346163219559</v>
      </c>
      <c r="K396" s="12">
        <v>79.170394674518406</v>
      </c>
      <c r="L396" s="12">
        <v>75.270752657590322</v>
      </c>
      <c r="M396" s="12">
        <v>79.127548720347264</v>
      </c>
      <c r="N396" s="12">
        <v>52.191872415475515</v>
      </c>
      <c r="O396" s="12">
        <v>56.254404349782796</v>
      </c>
      <c r="P396" s="12">
        <v>76.705038872551057</v>
      </c>
      <c r="Q396" s="12">
        <v>81.617255273393027</v>
      </c>
      <c r="R396" s="18"/>
      <c r="S396" s="18"/>
      <c r="T396" s="18"/>
      <c r="U396" s="18"/>
    </row>
    <row r="397" spans="1:21" x14ac:dyDescent="0.15">
      <c r="A397" s="12" t="s">
        <v>82</v>
      </c>
      <c r="B397" s="12">
        <v>63.164230000000003</v>
      </c>
      <c r="C397" s="12">
        <v>90.721420999999992</v>
      </c>
      <c r="D397" s="12">
        <v>84.556399999999996</v>
      </c>
      <c r="E397" s="12">
        <v>95.903220000000005</v>
      </c>
      <c r="F397" s="12">
        <v>54.918100000000003</v>
      </c>
      <c r="G397" s="12">
        <v>92.341792999999996</v>
      </c>
      <c r="H397" s="12">
        <v>50.53801</v>
      </c>
      <c r="I397" s="12">
        <v>85.35839</v>
      </c>
      <c r="J397" s="12">
        <v>74.645216959761399</v>
      </c>
      <c r="K397" s="12">
        <v>79.225323518477936</v>
      </c>
      <c r="L397" s="12">
        <v>72.967568828569298</v>
      </c>
      <c r="M397" s="12">
        <v>77.447957986119746</v>
      </c>
      <c r="N397" s="12">
        <v>50.240278312948973</v>
      </c>
      <c r="O397" s="12">
        <v>54.825116756592095</v>
      </c>
      <c r="P397" s="12">
        <v>74.932914831257648</v>
      </c>
      <c r="Q397" s="12">
        <v>80.511793666377301</v>
      </c>
      <c r="R397" s="18"/>
      <c r="S397" s="18"/>
      <c r="T397" s="18"/>
      <c r="U397" s="18"/>
    </row>
    <row r="398" spans="1:21" x14ac:dyDescent="0.15">
      <c r="A398" s="12" t="s">
        <v>83</v>
      </c>
      <c r="B398" s="12">
        <v>62.577060000000003</v>
      </c>
      <c r="C398" s="12">
        <v>91.473494000000002</v>
      </c>
      <c r="D398" s="12">
        <v>84.509900000000002</v>
      </c>
      <c r="E398" s="12">
        <v>95.788150000000002</v>
      </c>
      <c r="F398" s="12">
        <v>55.52514</v>
      </c>
      <c r="G398" s="12">
        <v>92.617761000000002</v>
      </c>
      <c r="H398" s="12">
        <v>51.47072</v>
      </c>
      <c r="I398" s="12">
        <v>84.858059999999995</v>
      </c>
      <c r="J398" s="12">
        <v>73.623600899065551</v>
      </c>
      <c r="K398" s="12">
        <v>77.554461802416725</v>
      </c>
      <c r="L398" s="12">
        <v>73.113208254513495</v>
      </c>
      <c r="M398" s="12">
        <v>77.032521292216231</v>
      </c>
      <c r="N398" s="12">
        <v>49.976813471599755</v>
      </c>
      <c r="O398" s="12">
        <v>54.034793442776994</v>
      </c>
      <c r="P398" s="12">
        <v>75.305274965778793</v>
      </c>
      <c r="Q398" s="12">
        <v>80.282152126980506</v>
      </c>
      <c r="R398" s="18"/>
      <c r="S398" s="18"/>
      <c r="T398" s="18"/>
      <c r="U398" s="18"/>
    </row>
    <row r="399" spans="1:21" x14ac:dyDescent="0.15">
      <c r="A399" s="12" t="s">
        <v>84</v>
      </c>
      <c r="B399" s="12">
        <v>65.260050000000007</v>
      </c>
      <c r="C399" s="12">
        <v>92.501152000000005</v>
      </c>
      <c r="D399" s="12">
        <v>84.578230000000005</v>
      </c>
      <c r="E399" s="12">
        <v>95.564980000000006</v>
      </c>
      <c r="F399" s="12">
        <v>59.168869999999998</v>
      </c>
      <c r="G399" s="12">
        <v>92.725201999999996</v>
      </c>
      <c r="H399" s="12">
        <v>52.527529999999999</v>
      </c>
      <c r="I399" s="12">
        <v>86.050600000000003</v>
      </c>
      <c r="J399" s="12">
        <v>76.171182859646194</v>
      </c>
      <c r="K399" s="12">
        <v>79.893598751821884</v>
      </c>
      <c r="L399" s="12">
        <v>74.65085157085511</v>
      </c>
      <c r="M399" s="12">
        <v>78.330456850237027</v>
      </c>
      <c r="N399" s="12">
        <v>54.821240489033165</v>
      </c>
      <c r="O399" s="12">
        <v>58.780456474086584</v>
      </c>
      <c r="P399" s="12">
        <v>78.669720392187884</v>
      </c>
      <c r="Q399" s="12">
        <v>83.408244188646009</v>
      </c>
      <c r="R399" s="18"/>
      <c r="S399" s="18"/>
      <c r="T399" s="18"/>
      <c r="U399" s="18"/>
    </row>
    <row r="400" spans="1:21" x14ac:dyDescent="0.15">
      <c r="A400" s="12" t="s">
        <v>85</v>
      </c>
      <c r="B400" s="12">
        <v>75.527199999999993</v>
      </c>
      <c r="C400" s="12">
        <v>95.230444000000006</v>
      </c>
      <c r="D400" s="12">
        <v>86.713250000000002</v>
      </c>
      <c r="E400" s="12">
        <v>96.489130000000003</v>
      </c>
      <c r="F400" s="12">
        <v>60.641550000000002</v>
      </c>
      <c r="G400" s="12">
        <v>94.451780999999997</v>
      </c>
      <c r="H400" s="12">
        <v>63.65128</v>
      </c>
      <c r="I400" s="12">
        <v>89.795360000000002</v>
      </c>
      <c r="J400" s="12">
        <v>81.263299459873423</v>
      </c>
      <c r="K400" s="12">
        <v>86.474530910916485</v>
      </c>
      <c r="L400" s="12">
        <v>79.555889354750548</v>
      </c>
      <c r="M400" s="12">
        <v>84.751828298906659</v>
      </c>
      <c r="N400" s="12">
        <v>63.011354372784389</v>
      </c>
      <c r="O400" s="12">
        <v>68.92273920391068</v>
      </c>
      <c r="P400" s="12">
        <v>85.533774830002287</v>
      </c>
      <c r="Q400" s="12">
        <v>92.350331209436902</v>
      </c>
      <c r="R400" s="18"/>
      <c r="S400" s="18"/>
      <c r="T400" s="18"/>
      <c r="U400" s="18"/>
    </row>
    <row r="401" spans="1:21" x14ac:dyDescent="0.15">
      <c r="A401" s="12" t="s">
        <v>86</v>
      </c>
      <c r="B401" s="12">
        <v>69.654529999999994</v>
      </c>
      <c r="C401" s="12">
        <v>93.405721</v>
      </c>
      <c r="D401" s="12">
        <v>86.499989999999997</v>
      </c>
      <c r="E401" s="12">
        <v>96.193380000000005</v>
      </c>
      <c r="F401" s="12">
        <v>59.14687</v>
      </c>
      <c r="G401" s="12">
        <v>93.368646999999996</v>
      </c>
      <c r="H401" s="12">
        <v>54.836620000000003</v>
      </c>
      <c r="I401" s="12">
        <v>86.780600000000007</v>
      </c>
      <c r="J401" s="12">
        <v>79.907391196197636</v>
      </c>
      <c r="K401" s="12">
        <v>83.720048847505069</v>
      </c>
      <c r="L401" s="12">
        <v>78.968385587961365</v>
      </c>
      <c r="M401" s="12">
        <v>82.778129781251593</v>
      </c>
      <c r="N401" s="12">
        <v>62.610076647375415</v>
      </c>
      <c r="O401" s="12">
        <v>66.778624309762279</v>
      </c>
      <c r="P401" s="12">
        <v>84.704999003458823</v>
      </c>
      <c r="Q401" s="12">
        <v>89.5428100374737</v>
      </c>
      <c r="R401" s="18"/>
      <c r="S401" s="18"/>
      <c r="T401" s="18"/>
      <c r="U401" s="18"/>
    </row>
    <row r="402" spans="1:21" x14ac:dyDescent="0.15">
      <c r="A402" s="12" t="s">
        <v>87</v>
      </c>
      <c r="B402" s="12">
        <v>64.570599999999999</v>
      </c>
      <c r="C402" s="12">
        <v>91.871022999999994</v>
      </c>
      <c r="D402" s="12">
        <v>85.004739999999998</v>
      </c>
      <c r="E402" s="12">
        <v>95.845920000000007</v>
      </c>
      <c r="F402" s="12">
        <v>53.838360000000002</v>
      </c>
      <c r="G402" s="12">
        <v>91.868762000000004</v>
      </c>
      <c r="H402" s="12">
        <v>50.676600000000001</v>
      </c>
      <c r="I402" s="12">
        <v>84.840350000000001</v>
      </c>
      <c r="J402" s="12">
        <v>73.770166485609934</v>
      </c>
      <c r="K402" s="12">
        <v>78.603424747301091</v>
      </c>
      <c r="L402" s="12">
        <v>73.193613156653896</v>
      </c>
      <c r="M402" s="12">
        <v>78.040106236055493</v>
      </c>
      <c r="N402" s="12">
        <v>50.797152671823319</v>
      </c>
      <c r="O402" s="12">
        <v>55.958765354654204</v>
      </c>
      <c r="P402" s="12">
        <v>75.436685248379831</v>
      </c>
      <c r="Q402" s="12">
        <v>81.690050025304714</v>
      </c>
      <c r="R402" s="18"/>
      <c r="S402" s="18"/>
      <c r="T402" s="18"/>
      <c r="U402" s="18"/>
    </row>
    <row r="403" spans="1:21" x14ac:dyDescent="0.15">
      <c r="A403" s="12" t="s">
        <v>88</v>
      </c>
      <c r="B403" s="12">
        <v>50.142670000000003</v>
      </c>
      <c r="C403" s="12">
        <v>86.499179999999996</v>
      </c>
      <c r="D403" s="12">
        <v>82.100229999999996</v>
      </c>
      <c r="E403" s="12">
        <v>94.920879999999997</v>
      </c>
      <c r="F403" s="12">
        <v>48.302900000000001</v>
      </c>
      <c r="G403" s="12">
        <v>89.660499999999999</v>
      </c>
      <c r="H403" s="12">
        <v>40.987569999999998</v>
      </c>
      <c r="I403" s="12">
        <v>78.759230000000002</v>
      </c>
      <c r="J403" s="12">
        <v>64.991100555587593</v>
      </c>
      <c r="K403" s="12">
        <v>68.761424985399415</v>
      </c>
      <c r="L403" s="12">
        <v>68.169330690191956</v>
      </c>
      <c r="M403" s="12">
        <v>72.059023365370933</v>
      </c>
      <c r="N403" s="12">
        <v>31.181496690642767</v>
      </c>
      <c r="O403" s="12">
        <v>34.56133669777693</v>
      </c>
      <c r="P403" s="12">
        <v>55.883902277703882</v>
      </c>
      <c r="Q403" s="12">
        <v>60.366958475558441</v>
      </c>
      <c r="R403" s="18"/>
      <c r="S403" s="18"/>
      <c r="T403" s="18"/>
      <c r="U403" s="18"/>
    </row>
    <row r="404" spans="1:21" x14ac:dyDescent="0.15">
      <c r="A404" s="12" t="s">
        <v>89</v>
      </c>
      <c r="B404" s="12">
        <v>62.553809999999999</v>
      </c>
      <c r="C404" s="12">
        <v>91.777979999999999</v>
      </c>
      <c r="D404" s="12">
        <v>84.346180000000004</v>
      </c>
      <c r="E404" s="12">
        <v>95.660060000000001</v>
      </c>
      <c r="F404" s="12">
        <v>59.224319999999999</v>
      </c>
      <c r="G404" s="12">
        <v>93.720495999999997</v>
      </c>
      <c r="H404" s="12">
        <v>50.606029999999997</v>
      </c>
      <c r="I404" s="12">
        <v>83.883160000000004</v>
      </c>
      <c r="J404" s="12">
        <v>78.407353749029369</v>
      </c>
      <c r="K404" s="12">
        <v>82.39700898971121</v>
      </c>
      <c r="L404" s="12">
        <v>77.535447996003739</v>
      </c>
      <c r="M404" s="12">
        <v>81.532978884126138</v>
      </c>
      <c r="N404" s="12">
        <v>56.991145332972671</v>
      </c>
      <c r="O404" s="12">
        <v>61.013458362600346</v>
      </c>
      <c r="P404" s="12">
        <v>81.086114536297856</v>
      </c>
      <c r="Q404" s="12">
        <v>85.87822168764643</v>
      </c>
      <c r="R404" s="18"/>
      <c r="S404" s="18"/>
      <c r="T404" s="18"/>
      <c r="U404" s="18"/>
    </row>
    <row r="405" spans="1:21" x14ac:dyDescent="0.15">
      <c r="A405" s="12" t="s">
        <v>90</v>
      </c>
      <c r="B405" s="12">
        <v>59.085990000000002</v>
      </c>
      <c r="C405" s="12">
        <v>90.249011999999993</v>
      </c>
      <c r="D405" s="12">
        <v>83.992159999999998</v>
      </c>
      <c r="E405" s="12">
        <v>95.767910000000001</v>
      </c>
      <c r="F405" s="12">
        <v>54.799869999999999</v>
      </c>
      <c r="G405" s="12">
        <v>92.814166999999998</v>
      </c>
      <c r="H405" s="12">
        <v>46.395240000000001</v>
      </c>
      <c r="I405" s="12">
        <v>82.61636</v>
      </c>
      <c r="J405" s="12">
        <v>73.013995635913858</v>
      </c>
      <c r="K405" s="12">
        <v>76.735984692281406</v>
      </c>
      <c r="L405" s="12">
        <v>73.142738779497961</v>
      </c>
      <c r="M405" s="12">
        <v>76.8881923466666</v>
      </c>
      <c r="N405" s="12">
        <v>43.714582443929309</v>
      </c>
      <c r="O405" s="12">
        <v>47.231863036227409</v>
      </c>
      <c r="P405" s="12">
        <v>71.309177812686002</v>
      </c>
      <c r="Q405" s="12">
        <v>75.793890116613312</v>
      </c>
      <c r="R405" s="18"/>
      <c r="S405" s="18"/>
      <c r="T405" s="18"/>
      <c r="U405" s="18"/>
    </row>
    <row r="406" spans="1:21" x14ac:dyDescent="0.15">
      <c r="A406" s="12" t="s">
        <v>91</v>
      </c>
      <c r="B406" s="12">
        <v>63.17136</v>
      </c>
      <c r="C406" s="12">
        <v>92.253791000000007</v>
      </c>
      <c r="D406" s="12">
        <v>85.842799999999997</v>
      </c>
      <c r="E406" s="12">
        <v>96.105930000000001</v>
      </c>
      <c r="F406" s="12">
        <v>57.242640000000002</v>
      </c>
      <c r="G406" s="12">
        <v>93.610279000000006</v>
      </c>
      <c r="H406" s="12">
        <v>53.994570000000003</v>
      </c>
      <c r="I406" s="12">
        <v>86.664240000000007</v>
      </c>
      <c r="J406" s="12">
        <v>74.882226371356609</v>
      </c>
      <c r="K406" s="12">
        <v>79.390067005135194</v>
      </c>
      <c r="L406" s="12">
        <v>74.000679915826282</v>
      </c>
      <c r="M406" s="12">
        <v>78.48444652059635</v>
      </c>
      <c r="N406" s="12">
        <v>53.210182935371556</v>
      </c>
      <c r="O406" s="12">
        <v>58.059218781438041</v>
      </c>
      <c r="P406" s="12">
        <v>78.211120929813376</v>
      </c>
      <c r="Q406" s="12">
        <v>84.055383163881288</v>
      </c>
      <c r="R406" s="18"/>
      <c r="S406" s="18"/>
      <c r="T406" s="18"/>
      <c r="U406" s="18"/>
    </row>
    <row r="407" spans="1:21" x14ac:dyDescent="0.15">
      <c r="A407" s="12" t="s">
        <v>92</v>
      </c>
      <c r="B407" s="12">
        <v>68.186900000000009</v>
      </c>
      <c r="C407" s="12">
        <v>92.989001000000002</v>
      </c>
      <c r="D407" s="12">
        <v>85.710300000000004</v>
      </c>
      <c r="E407" s="12">
        <v>96.157579999999996</v>
      </c>
      <c r="F407" s="12">
        <v>59.955219999999997</v>
      </c>
      <c r="G407" s="12">
        <v>93.726106999999999</v>
      </c>
      <c r="H407" s="12">
        <v>56.68318</v>
      </c>
      <c r="I407" s="12">
        <v>87.008330000000001</v>
      </c>
      <c r="J407" s="12">
        <v>76.531931547559466</v>
      </c>
      <c r="K407" s="12">
        <v>80.974222340852194</v>
      </c>
      <c r="L407" s="12">
        <v>76.196950746965825</v>
      </c>
      <c r="M407" s="12">
        <v>80.639643923313159</v>
      </c>
      <c r="N407" s="12">
        <v>56.421859257749496</v>
      </c>
      <c r="O407" s="12">
        <v>61.260092757576203</v>
      </c>
      <c r="P407" s="12">
        <v>81.310507042145971</v>
      </c>
      <c r="Q407" s="12">
        <v>87.086606569663957</v>
      </c>
      <c r="R407" s="18"/>
      <c r="S407" s="18"/>
      <c r="T407" s="18"/>
      <c r="U407" s="18"/>
    </row>
    <row r="408" spans="1:21" x14ac:dyDescent="0.15">
      <c r="A408" s="12" t="s">
        <v>93</v>
      </c>
      <c r="B408" s="12">
        <v>62.865119999999997</v>
      </c>
      <c r="C408" s="12">
        <v>90.501379999999997</v>
      </c>
      <c r="D408" s="12">
        <v>85.621669999999995</v>
      </c>
      <c r="E408" s="12">
        <v>95.938379999999995</v>
      </c>
      <c r="F408" s="12">
        <v>55.750320000000002</v>
      </c>
      <c r="G408" s="12">
        <v>92.074760999999995</v>
      </c>
      <c r="H408" s="12">
        <v>51.139609999999998</v>
      </c>
      <c r="I408" s="12">
        <v>85.319190000000006</v>
      </c>
      <c r="J408" s="12">
        <v>72.586842766659601</v>
      </c>
      <c r="K408" s="12">
        <v>76.627225779316262</v>
      </c>
      <c r="L408" s="12">
        <v>72.025734036055908</v>
      </c>
      <c r="M408" s="12">
        <v>76.079894926943609</v>
      </c>
      <c r="N408" s="12">
        <v>48.807367970577893</v>
      </c>
      <c r="O408" s="12">
        <v>53.031228183766679</v>
      </c>
      <c r="P408" s="12">
        <v>74.28767916139256</v>
      </c>
      <c r="Q408" s="12">
        <v>79.476281299476099</v>
      </c>
      <c r="R408" s="18"/>
      <c r="S408" s="18"/>
      <c r="T408" s="18"/>
      <c r="U408" s="18"/>
    </row>
    <row r="409" spans="1:21" x14ac:dyDescent="0.15">
      <c r="A409" s="12" t="s">
        <v>94</v>
      </c>
      <c r="B409" s="12">
        <v>67.354190000000003</v>
      </c>
      <c r="C409" s="12">
        <v>92.957716000000005</v>
      </c>
      <c r="D409" s="12">
        <v>85.853669999999994</v>
      </c>
      <c r="E409" s="12">
        <v>95.943569999999994</v>
      </c>
      <c r="F409" s="12">
        <v>60.93591</v>
      </c>
      <c r="G409" s="12">
        <v>93.649602000000002</v>
      </c>
      <c r="H409" s="12">
        <v>55.804430000000004</v>
      </c>
      <c r="I409" s="12">
        <v>88.127740000000003</v>
      </c>
      <c r="J409" s="12">
        <v>78.470084984300826</v>
      </c>
      <c r="K409" s="12">
        <v>82.798327568140621</v>
      </c>
      <c r="L409" s="12">
        <v>77.128438965225413</v>
      </c>
      <c r="M409" s="12">
        <v>81.419778043104358</v>
      </c>
      <c r="N409" s="12">
        <v>58.965933699079677</v>
      </c>
      <c r="O409" s="12">
        <v>63.657860097559258</v>
      </c>
      <c r="P409" s="12">
        <v>82.342053864009515</v>
      </c>
      <c r="Q409" s="12">
        <v>87.861382964389179</v>
      </c>
      <c r="R409" s="18"/>
      <c r="S409" s="18"/>
      <c r="T409" s="18"/>
      <c r="U409" s="18"/>
    </row>
    <row r="410" spans="1:21" x14ac:dyDescent="0.15">
      <c r="A410" s="12" t="s">
        <v>95</v>
      </c>
      <c r="B410" s="12">
        <v>57.107889999999998</v>
      </c>
      <c r="C410" s="12">
        <v>90.416331</v>
      </c>
      <c r="D410" s="12">
        <v>84.847009999999997</v>
      </c>
      <c r="E410" s="12">
        <v>95.621269999999996</v>
      </c>
      <c r="F410" s="12">
        <v>54.337380000000003</v>
      </c>
      <c r="G410" s="12">
        <v>92.825973000000005</v>
      </c>
      <c r="H410" s="12">
        <v>48.524360000000001</v>
      </c>
      <c r="I410" s="12">
        <v>82.967060000000004</v>
      </c>
      <c r="J410" s="12">
        <v>72.147920739049837</v>
      </c>
      <c r="K410" s="12">
        <v>75.675259738980856</v>
      </c>
      <c r="L410" s="12">
        <v>72.550403046444018</v>
      </c>
      <c r="M410" s="12">
        <v>76.109385168112269</v>
      </c>
      <c r="N410" s="12">
        <v>47.576887702815227</v>
      </c>
      <c r="O410" s="12">
        <v>51.263600860481361</v>
      </c>
      <c r="P410" s="12">
        <v>73.094326597235209</v>
      </c>
      <c r="Q410" s="12">
        <v>77.637310875664127</v>
      </c>
      <c r="R410" s="18"/>
      <c r="S410" s="18"/>
      <c r="T410" s="18"/>
      <c r="U410" s="18"/>
    </row>
    <row r="411" spans="1:21" x14ac:dyDescent="0.15">
      <c r="A411" s="12" t="s">
        <v>96</v>
      </c>
      <c r="B411" s="12">
        <v>73.482609999999994</v>
      </c>
      <c r="C411" s="12">
        <v>94.332554999999999</v>
      </c>
      <c r="D411" s="12">
        <v>86.033670000000001</v>
      </c>
      <c r="E411" s="12">
        <v>96.223740000000006</v>
      </c>
      <c r="F411" s="12">
        <v>62.299930000000003</v>
      </c>
      <c r="G411" s="12">
        <v>94.469809999999995</v>
      </c>
      <c r="H411" s="12">
        <v>62.235239999999997</v>
      </c>
      <c r="I411" s="12">
        <v>89.881119999999996</v>
      </c>
      <c r="J411" s="12">
        <v>81.664541017763298</v>
      </c>
      <c r="K411" s="12">
        <v>86.247501018699239</v>
      </c>
      <c r="L411" s="12">
        <v>80.920432397442298</v>
      </c>
      <c r="M411" s="12">
        <v>85.510941724800048</v>
      </c>
      <c r="N411" s="12">
        <v>66.676177103367465</v>
      </c>
      <c r="O411" s="12">
        <v>72.03890241925599</v>
      </c>
      <c r="P411" s="12">
        <v>86.380652735728049</v>
      </c>
      <c r="Q411" s="12">
        <v>92.434396595726071</v>
      </c>
      <c r="R411" s="18"/>
      <c r="S411" s="18"/>
      <c r="T411" s="18"/>
      <c r="U411" s="18"/>
    </row>
    <row r="412" spans="1:21" x14ac:dyDescent="0.15">
      <c r="A412" s="12" t="s">
        <v>97</v>
      </c>
      <c r="B412" s="12">
        <v>66.171719999999993</v>
      </c>
      <c r="C412" s="12">
        <v>92.321312000000006</v>
      </c>
      <c r="D412" s="12">
        <v>85.612210000000005</v>
      </c>
      <c r="E412" s="12">
        <v>96.161990000000003</v>
      </c>
      <c r="F412" s="12">
        <v>57.516240000000003</v>
      </c>
      <c r="G412" s="12">
        <v>93.437488999999999</v>
      </c>
      <c r="H412" s="12">
        <v>56.733730000000001</v>
      </c>
      <c r="I412" s="12">
        <v>87.231319999999997</v>
      </c>
      <c r="J412" s="12">
        <v>77.426082459931195</v>
      </c>
      <c r="K412" s="12">
        <v>81.772728478107283</v>
      </c>
      <c r="L412" s="12">
        <v>77.701739944207233</v>
      </c>
      <c r="M412" s="12">
        <v>82.079485785479946</v>
      </c>
      <c r="N412" s="12">
        <v>55.966663075107029</v>
      </c>
      <c r="O412" s="12">
        <v>60.689330325246814</v>
      </c>
      <c r="P412" s="12">
        <v>79.433203191085212</v>
      </c>
      <c r="Q412" s="12">
        <v>85.023621929844168</v>
      </c>
      <c r="R412" s="18"/>
      <c r="S412" s="18"/>
      <c r="T412" s="18"/>
      <c r="U412" s="18"/>
    </row>
    <row r="413" spans="1:21" x14ac:dyDescent="0.15">
      <c r="A413" s="12" t="s">
        <v>98</v>
      </c>
      <c r="B413" s="12">
        <v>74.796549999999996</v>
      </c>
      <c r="C413" s="12">
        <v>94.486941999999999</v>
      </c>
      <c r="D413" s="12">
        <v>86.213120000000004</v>
      </c>
      <c r="E413" s="12">
        <v>96.285129999999995</v>
      </c>
      <c r="F413" s="12">
        <v>61.704770000000003</v>
      </c>
      <c r="G413" s="12">
        <v>94.536074999999997</v>
      </c>
      <c r="H413" s="12">
        <v>62.134219999999999</v>
      </c>
      <c r="I413" s="12">
        <v>89.983159999999998</v>
      </c>
      <c r="J413" s="12">
        <v>83.27463306179051</v>
      </c>
      <c r="K413" s="12">
        <v>86.484897866460599</v>
      </c>
      <c r="L413" s="12">
        <v>82.404737972628354</v>
      </c>
      <c r="M413" s="12">
        <v>85.624158559518847</v>
      </c>
      <c r="N413" s="12">
        <v>68.634873887985165</v>
      </c>
      <c r="O413" s="12">
        <v>72.382571955405936</v>
      </c>
      <c r="P413" s="12">
        <v>88.240718616576018</v>
      </c>
      <c r="Q413" s="12">
        <v>92.469744070027772</v>
      </c>
      <c r="R413" s="18"/>
      <c r="S413" s="18"/>
      <c r="T413" s="18"/>
      <c r="U413" s="18"/>
    </row>
    <row r="414" spans="1:21" s="38" customFormat="1" ht="12.75" x14ac:dyDescent="0.15">
      <c r="A414" s="47" t="s">
        <v>433</v>
      </c>
      <c r="B414" s="38">
        <v>82.404799689425005</v>
      </c>
      <c r="C414" s="38">
        <v>84.132789244671997</v>
      </c>
      <c r="D414" s="38">
        <v>90.892800464242995</v>
      </c>
      <c r="E414" s="38">
        <v>92.295487237022002</v>
      </c>
      <c r="F414" s="38">
        <v>79.893312133044006</v>
      </c>
      <c r="G414" s="38">
        <v>81.661723489062993</v>
      </c>
      <c r="H414" s="38">
        <v>70.277803336061993</v>
      </c>
      <c r="I414" s="38">
        <v>72.370073174612997</v>
      </c>
      <c r="J414" s="38">
        <v>77.105478464228213</v>
      </c>
      <c r="K414" s="38">
        <v>77.303289442624802</v>
      </c>
      <c r="L414" s="38">
        <v>76.756460315645015</v>
      </c>
      <c r="M414" s="38">
        <v>76.954319362994639</v>
      </c>
      <c r="N414" s="38">
        <v>59.059502832158337</v>
      </c>
      <c r="O414" s="38">
        <v>59.2763410157525</v>
      </c>
      <c r="P414" s="38">
        <v>81.849332970239757</v>
      </c>
      <c r="Q414" s="38">
        <v>82.104520339565653</v>
      </c>
      <c r="R414" s="48"/>
      <c r="S414" s="48"/>
      <c r="T414" s="48"/>
      <c r="U414" s="48"/>
    </row>
  </sheetData>
  <mergeCells count="12">
    <mergeCell ref="F2:G2"/>
    <mergeCell ref="D2:E2"/>
    <mergeCell ref="B2:C2"/>
    <mergeCell ref="H2:I2"/>
    <mergeCell ref="J2:K2"/>
    <mergeCell ref="L2:M2"/>
    <mergeCell ref="X2:Y2"/>
    <mergeCell ref="N2:O2"/>
    <mergeCell ref="P2:Q2"/>
    <mergeCell ref="R2:S2"/>
    <mergeCell ref="T2:U2"/>
    <mergeCell ref="V2:W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7:X72"/>
  <sheetViews>
    <sheetView showGridLines="0" showRowColHeaders="0" tabSelected="1" zoomScaleNormal="100" workbookViewId="0">
      <selection activeCell="B2" sqref="B2"/>
    </sheetView>
  </sheetViews>
  <sheetFormatPr defaultColWidth="9" defaultRowHeight="11.25" x14ac:dyDescent="0.15"/>
  <cols>
    <col min="1" max="1" width="23.25" style="55" customWidth="1"/>
    <col min="2" max="2" width="2.75" style="55" customWidth="1"/>
    <col min="3" max="3" width="10.625" style="55" customWidth="1"/>
    <col min="4" max="4" width="11.625" style="55" customWidth="1"/>
    <col min="5" max="5" width="41" style="55" customWidth="1"/>
    <col min="6" max="7" width="10" style="55" customWidth="1"/>
    <col min="8" max="8" width="1" style="55" customWidth="1"/>
    <col min="9" max="9" width="5.25" style="55" customWidth="1"/>
    <col min="10" max="10" width="9.25" style="55" customWidth="1"/>
    <col min="11" max="11" width="1.625" style="55" customWidth="1"/>
    <col min="12" max="12" width="23.25" style="55" customWidth="1"/>
    <col min="13" max="13" width="1.25" style="55" customWidth="1"/>
    <col min="14" max="14" width="4.5" style="55" customWidth="1"/>
    <col min="15" max="15" width="16.25" style="55" customWidth="1"/>
    <col min="16" max="16" width="10" style="55" customWidth="1"/>
    <col min="17" max="17" width="13" style="55" customWidth="1"/>
    <col min="18" max="18" width="3.375" style="55" customWidth="1"/>
    <col min="19" max="19" width="12.625" style="55" customWidth="1"/>
    <col min="20" max="16384" width="9" style="55"/>
  </cols>
  <sheetData>
    <row r="7" spans="1:15" ht="3.75" customHeight="1" x14ac:dyDescent="0.15"/>
    <row r="8" spans="1:15" x14ac:dyDescent="0.15">
      <c r="I8" s="56" t="s">
        <v>923</v>
      </c>
    </row>
    <row r="9" spans="1:15" ht="11.25" customHeight="1" x14ac:dyDescent="0.15">
      <c r="I9" s="281" t="s">
        <v>441</v>
      </c>
      <c r="J9" s="281"/>
      <c r="K9" s="281"/>
      <c r="L9" s="281"/>
      <c r="M9" s="281"/>
      <c r="N9" s="281"/>
      <c r="O9" s="281"/>
    </row>
    <row r="10" spans="1:15" x14ac:dyDescent="0.15">
      <c r="I10" s="281"/>
      <c r="J10" s="281"/>
      <c r="K10" s="281"/>
      <c r="L10" s="281"/>
      <c r="M10" s="281"/>
      <c r="N10" s="281"/>
      <c r="O10" s="281"/>
    </row>
    <row r="11" spans="1:15" ht="12" customHeight="1" x14ac:dyDescent="0.15">
      <c r="A11" s="282" t="s">
        <v>922</v>
      </c>
      <c r="B11" s="282"/>
    </row>
    <row r="31" spans="1:19" x14ac:dyDescent="0.15">
      <c r="P31" s="57"/>
      <c r="Q31" s="58"/>
      <c r="R31" s="58"/>
      <c r="S31" s="58"/>
    </row>
    <row r="32" spans="1:19" ht="39" customHeight="1" x14ac:dyDescent="0.15">
      <c r="A32" s="282" t="s">
        <v>921</v>
      </c>
      <c r="B32" s="282"/>
    </row>
    <row r="34" spans="1:24" x14ac:dyDescent="0.15">
      <c r="A34" s="59"/>
    </row>
    <row r="36" spans="1:24" x14ac:dyDescent="0.15">
      <c r="E36" s="60"/>
    </row>
    <row r="37" spans="1:24" ht="40.5" customHeight="1" x14ac:dyDescent="0.15"/>
    <row r="38" spans="1:24" ht="19.5" customHeight="1" x14ac:dyDescent="0.2">
      <c r="C38" s="61" t="str">
        <f>control!C2</f>
        <v>Health Asset indicators, percentages, Powys 001 and Wales</v>
      </c>
      <c r="D38" s="61"/>
      <c r="E38" s="62"/>
      <c r="F38" s="62"/>
      <c r="G38" s="62"/>
      <c r="H38" s="62"/>
      <c r="I38" s="62"/>
      <c r="J38" s="63"/>
    </row>
    <row r="39" spans="1:24" ht="15" customHeight="1" x14ac:dyDescent="0.15">
      <c r="C39" s="64" t="s">
        <v>909</v>
      </c>
      <c r="D39" s="64" t="s">
        <v>439</v>
      </c>
      <c r="E39" s="64" t="s">
        <v>440</v>
      </c>
      <c r="F39" s="284" t="str">
        <f>control!B84</f>
        <v>Powys 001</v>
      </c>
      <c r="G39" s="285"/>
      <c r="H39" s="65"/>
      <c r="I39" s="284" t="s">
        <v>433</v>
      </c>
      <c r="J39" s="285"/>
      <c r="P39" s="58"/>
      <c r="Q39" s="58"/>
      <c r="R39" s="58"/>
    </row>
    <row r="40" spans="1:24" ht="12" customHeight="1" x14ac:dyDescent="0.15">
      <c r="C40" s="64"/>
      <c r="D40" s="64"/>
      <c r="E40" s="64"/>
      <c r="F40" s="66" t="s">
        <v>474</v>
      </c>
      <c r="G40" s="67" t="s">
        <v>445</v>
      </c>
      <c r="H40" s="67"/>
      <c r="I40" s="66" t="s">
        <v>474</v>
      </c>
      <c r="J40" s="67" t="s">
        <v>445</v>
      </c>
      <c r="P40" s="58"/>
      <c r="Q40" s="58"/>
      <c r="R40" s="58"/>
    </row>
    <row r="41" spans="1:24" ht="25.5" customHeight="1" x14ac:dyDescent="0.15">
      <c r="C41" s="68" t="s">
        <v>436</v>
      </c>
      <c r="D41" s="69" t="s">
        <v>924</v>
      </c>
      <c r="E41" s="69" t="str">
        <f>control!$E$27</f>
        <v>% of people assessing their general health status as good or very good</v>
      </c>
      <c r="F41" s="70">
        <f>control!$C$10</f>
        <v>81.029185867895549</v>
      </c>
      <c r="G41" s="71" t="s">
        <v>596</v>
      </c>
      <c r="H41" s="71"/>
      <c r="I41" s="70">
        <f>control!$C$19</f>
        <v>77.757278054589335</v>
      </c>
      <c r="J41" s="72" t="s">
        <v>444</v>
      </c>
      <c r="P41" s="58"/>
      <c r="Q41" s="58"/>
      <c r="R41" s="58"/>
    </row>
    <row r="42" spans="1:24" ht="27.75" customHeight="1" x14ac:dyDescent="0.15">
      <c r="C42" s="68"/>
      <c r="D42" s="69"/>
      <c r="E42" s="69" t="str">
        <f>control!$E$39</f>
        <v>% (age-standardised) of people assessing their general health status as good or very good*</v>
      </c>
      <c r="F42" s="70">
        <f>control!$C$7</f>
        <v>83.522098535159586</v>
      </c>
      <c r="G42" s="73" t="str">
        <f>IF(control!$B$84="","","("&amp;FIXED(control!$K$58,1,TRUE)&amp;" - "&amp;FIXED(control!$L$58,1,TRUE)&amp;")")</f>
        <v>(81.6 - 85.5)</v>
      </c>
      <c r="H42" s="73"/>
      <c r="I42" s="70">
        <f>control!$C$16</f>
        <v>77.204336326594898</v>
      </c>
      <c r="J42" s="73" t="str">
        <f>"("&amp;FIXED(control!$K$52,1,TRUE)&amp;" - "&amp;FIXED(control!$L$52,1,TRUE)&amp;")"</f>
        <v>(77.1 - 77.3)</v>
      </c>
      <c r="P42" s="58"/>
      <c r="Q42" s="58"/>
      <c r="R42" s="58"/>
    </row>
    <row r="43" spans="1:24" ht="24.75" customHeight="1" x14ac:dyDescent="0.15">
      <c r="C43" s="68"/>
      <c r="D43" s="283" t="s">
        <v>925</v>
      </c>
      <c r="E43" s="69" t="str">
        <f>control!$E$28</f>
        <v>% of people whose day-to-day activities are not limited by a long-term health problem or disability</v>
      </c>
      <c r="F43" s="70">
        <f>control!$D$10</f>
        <v>80.063638358569236</v>
      </c>
      <c r="G43" s="72" t="s">
        <v>444</v>
      </c>
      <c r="H43" s="72"/>
      <c r="I43" s="70">
        <f>control!$D$19</f>
        <v>77.285294778185161</v>
      </c>
      <c r="J43" s="72" t="s">
        <v>444</v>
      </c>
      <c r="Q43" s="74"/>
      <c r="R43" s="74"/>
      <c r="S43" s="74" t="str">
        <f>IF(control!D61 = "", "",control!E60)</f>
        <v/>
      </c>
      <c r="V43" s="75"/>
      <c r="W43" s="75"/>
      <c r="X43" s="75"/>
    </row>
    <row r="44" spans="1:24" ht="38.25" customHeight="1" x14ac:dyDescent="0.15">
      <c r="C44" s="68"/>
      <c r="D44" s="283"/>
      <c r="E44" s="69" t="str">
        <f>control!$E$40</f>
        <v>% (age-standardised) of people whose day-to-day activities are not limited by a long-term health problem or disability*</v>
      </c>
      <c r="F44" s="70">
        <f>control!$D$7</f>
        <v>82.668377240131647</v>
      </c>
      <c r="G44" s="73" t="str">
        <f>IF(control!$B$84="","","("&amp;FIXED(control!$M$58,1,TRUE)&amp;" - "&amp;FIXED(control!$N$58,1,TRUE)&amp;")")</f>
        <v>(80.7 - 84.6)</v>
      </c>
      <c r="H44" s="73"/>
      <c r="I44" s="70">
        <f>control!$D$16</f>
        <v>76.855342085249546</v>
      </c>
      <c r="J44" s="73" t="str">
        <f>"("&amp;FIXED(control!$M$52,1,TRUE)&amp;" - "&amp;FIXED(control!$N$52,1,TRUE)&amp;")"</f>
        <v>(76.8 - 77.0)</v>
      </c>
      <c r="Q44" s="74"/>
      <c r="R44" s="74"/>
      <c r="S44" s="74"/>
      <c r="V44" s="75"/>
      <c r="W44" s="75"/>
      <c r="X44" s="75"/>
    </row>
    <row r="45" spans="1:24" ht="25.5" customHeight="1" x14ac:dyDescent="0.15">
      <c r="C45" s="68"/>
      <c r="D45" s="69" t="s">
        <v>889</v>
      </c>
      <c r="E45" s="69" t="str">
        <f>control!$E$29</f>
        <v>% of working age people achieving 5+ GCSE A* to C or higher</v>
      </c>
      <c r="F45" s="70">
        <f>control!$E$10</f>
        <v>65.201598256447511</v>
      </c>
      <c r="G45" s="72" t="s">
        <v>444</v>
      </c>
      <c r="H45" s="72"/>
      <c r="I45" s="76">
        <f>control!$E$19</f>
        <v>59.218375247349606</v>
      </c>
      <c r="J45" s="72" t="s">
        <v>444</v>
      </c>
      <c r="Q45" s="74"/>
      <c r="R45" s="74"/>
      <c r="S45" s="74"/>
      <c r="V45" s="75"/>
      <c r="W45" s="75"/>
      <c r="X45" s="75"/>
    </row>
    <row r="46" spans="1:24" ht="26.25" customHeight="1" x14ac:dyDescent="0.15">
      <c r="C46" s="68"/>
      <c r="D46" s="69"/>
      <c r="E46" s="69" t="str">
        <f>control!$E$41</f>
        <v>% (age-standardised) of working age people achieving 5+ GCSE A* to C or higher*</v>
      </c>
      <c r="F46" s="70">
        <f>control!$E$7</f>
        <v>66.010393508721592</v>
      </c>
      <c r="G46" s="73" t="str">
        <f>IF(control!$B$84="","","("&amp;FIXED(control!$O$58,1,TRUE)&amp;" - "&amp;FIXED(control!$P$58,1,TRUE)&amp;")")</f>
        <v>(63.8 - 68.3)</v>
      </c>
      <c r="H46" s="73"/>
      <c r="I46" s="76">
        <f>control!$E$16</f>
        <v>59.167847320212097</v>
      </c>
      <c r="J46" s="73" t="str">
        <f>"("&amp;FIXED(control!$O$52,1,TRUE)&amp;" - "&amp;FIXED(control!$P$52,1,TRUE)&amp;")"</f>
        <v>(59.1 - 59.3)</v>
      </c>
      <c r="Q46" s="74"/>
      <c r="R46" s="74"/>
      <c r="S46" s="74"/>
      <c r="V46" s="75"/>
      <c r="W46" s="75"/>
      <c r="X46" s="75"/>
    </row>
    <row r="47" spans="1:24" ht="25.5" customHeight="1" x14ac:dyDescent="0.15">
      <c r="C47" s="68"/>
      <c r="D47" s="69" t="s">
        <v>890</v>
      </c>
      <c r="E47" s="69" t="str">
        <f>control!$E$30</f>
        <v>% of working age people who have any qualifications</v>
      </c>
      <c r="F47" s="70">
        <f>control!$F$10</f>
        <v>85.978932074100982</v>
      </c>
      <c r="G47" s="72" t="s">
        <v>444</v>
      </c>
      <c r="H47" s="72"/>
      <c r="I47" s="76">
        <f>control!$F$19</f>
        <v>82.058925772491847</v>
      </c>
      <c r="J47" s="72" t="s">
        <v>444</v>
      </c>
      <c r="K47" s="77"/>
      <c r="Q47" s="74"/>
      <c r="R47" s="74"/>
      <c r="S47" s="74"/>
      <c r="V47" s="75"/>
      <c r="X47" s="75"/>
    </row>
    <row r="48" spans="1:24" ht="27.75" customHeight="1" x14ac:dyDescent="0.15">
      <c r="C48" s="68"/>
      <c r="D48" s="69"/>
      <c r="E48" s="69" t="str">
        <f>control!$E$42</f>
        <v>% (age-standardised) of working age people who have any qualifications*</v>
      </c>
      <c r="F48" s="70">
        <f>control!$F$7</f>
        <v>86.77533543747748</v>
      </c>
      <c r="G48" s="73" t="str">
        <f>IF(control!$B$84="","","("&amp;FIXED(control!$Q$58,1,TRUE)&amp;" - "&amp;FIXED(control!$R$58,1,TRUE)&amp;")")</f>
        <v>(84.3 - 89.3)</v>
      </c>
      <c r="H48" s="73"/>
      <c r="I48" s="76">
        <f>control!$F$16</f>
        <v>81.976852071137003</v>
      </c>
      <c r="J48" s="73" t="str">
        <f>"("&amp;FIXED(control!$Q$52,1,TRUE)&amp;" - "&amp;FIXED(control!$R$52,1,TRUE)&amp;")"</f>
        <v>(81.8 - 82.1)</v>
      </c>
      <c r="Q48" s="74"/>
      <c r="R48" s="74"/>
      <c r="S48" s="74"/>
      <c r="V48" s="75"/>
      <c r="X48" s="75"/>
    </row>
    <row r="49" spans="3:24" ht="37.5" customHeight="1" x14ac:dyDescent="0.2">
      <c r="C49" s="68"/>
      <c r="D49" s="69" t="s">
        <v>891</v>
      </c>
      <c r="E49" s="69" t="str">
        <f>control!$E$43</f>
        <v>% of people not in receipt of income related benefits</v>
      </c>
      <c r="F49" s="70">
        <f>control!$N$7</f>
        <v>90.6</v>
      </c>
      <c r="G49" s="73" t="s">
        <v>444</v>
      </c>
      <c r="H49" s="73"/>
      <c r="I49" s="76">
        <f>control!$N$16</f>
        <v>83.7</v>
      </c>
      <c r="J49" s="73" t="s">
        <v>444</v>
      </c>
      <c r="K49" s="78"/>
      <c r="M49" s="74"/>
      <c r="N49" s="74"/>
      <c r="O49" s="74"/>
      <c r="P49" s="74"/>
      <c r="Q49" s="74"/>
      <c r="R49" s="74"/>
      <c r="S49" s="74"/>
      <c r="V49" s="75"/>
      <c r="X49" s="75"/>
    </row>
    <row r="50" spans="3:24" ht="27.75" customHeight="1" x14ac:dyDescent="0.15">
      <c r="C50" s="68"/>
      <c r="D50" s="69" t="s">
        <v>926</v>
      </c>
      <c r="E50" s="69" t="str">
        <f>control!$E$31</f>
        <v>% of adults aged 16+ not experiencing financial difficulties</v>
      </c>
      <c r="F50" s="70">
        <f>control!$G$7</f>
        <v>87.598680000000002</v>
      </c>
      <c r="G50" s="73" t="str">
        <f>IF(control!$B$84="","","("&amp;FIXED(control!$C$58,1,TRUE)&amp;" - "&amp;FIXED(control!$D$58,1,TRUE)&amp;")")</f>
        <v>(72.0 - 94.5)</v>
      </c>
      <c r="H50" s="73"/>
      <c r="I50" s="70">
        <f>control!$G$16</f>
        <v>83.268794467047996</v>
      </c>
      <c r="J50" s="73" t="str">
        <f>"("&amp;FIXED(control!$C$52,1,TRUE)&amp;" - "&amp;FIXED(control!$D$52,1,TRUE)&amp;")"</f>
        <v>(82.4 - 84.1)</v>
      </c>
      <c r="M50" s="74"/>
      <c r="N50" s="74"/>
      <c r="O50" s="74"/>
      <c r="P50" s="74"/>
      <c r="Q50" s="74"/>
      <c r="R50" s="74"/>
      <c r="S50" s="74"/>
      <c r="V50" s="75"/>
      <c r="X50" s="75"/>
    </row>
    <row r="51" spans="3:24" ht="27.75" customHeight="1" x14ac:dyDescent="0.15">
      <c r="C51" s="68" t="s">
        <v>437</v>
      </c>
      <c r="D51" s="69" t="s">
        <v>892</v>
      </c>
      <c r="E51" s="69" t="str">
        <f>control!$E$32</f>
        <v>% of adults aged 16+ that are satisfied with their GP care</v>
      </c>
      <c r="F51" s="70">
        <f>control!$H$7</f>
        <v>92.777749999999997</v>
      </c>
      <c r="G51" s="73" t="str">
        <f>IF(control!$B$84="","","("&amp;FIXED(control!$E$58,1,TRUE)&amp;" - "&amp;FIXED(control!$F$58,1,TRUE)&amp;")")</f>
        <v>(85.7 - 96.4)</v>
      </c>
      <c r="H51" s="73"/>
      <c r="I51" s="70">
        <f>control!$H$16</f>
        <v>91.594143850633003</v>
      </c>
      <c r="J51" s="73" t="str">
        <f>"("&amp;FIXED(control!$E$52,1,TRUE)&amp;" - "&amp;FIXED(control!$F$52,1,TRUE)&amp;")"</f>
        <v>(90.9 - 92.3)</v>
      </c>
      <c r="M51" s="74"/>
      <c r="N51" s="74"/>
      <c r="O51" s="74"/>
      <c r="P51" s="74"/>
      <c r="Q51" s="74"/>
      <c r="R51" s="74"/>
      <c r="S51" s="74"/>
      <c r="V51" s="75"/>
      <c r="X51" s="75"/>
    </row>
    <row r="52" spans="3:24" ht="27.75" customHeight="1" x14ac:dyDescent="0.15">
      <c r="C52" s="68"/>
      <c r="D52" s="69" t="s">
        <v>893</v>
      </c>
      <c r="E52" s="69" t="str">
        <f>control!$E$33</f>
        <v>% of one family households with two parents</v>
      </c>
      <c r="F52" s="70">
        <f>control!$I$7</f>
        <v>80.919540229885058</v>
      </c>
      <c r="G52" s="72" t="s">
        <v>444</v>
      </c>
      <c r="H52" s="72"/>
      <c r="I52" s="70">
        <f>control!$I$16</f>
        <v>70.986948102818786</v>
      </c>
      <c r="J52" s="72" t="s">
        <v>444</v>
      </c>
      <c r="M52" s="74"/>
      <c r="N52" s="74"/>
      <c r="O52" s="74"/>
      <c r="P52" s="74"/>
      <c r="Q52" s="74"/>
      <c r="R52" s="74"/>
      <c r="S52" s="74"/>
      <c r="V52" s="75"/>
      <c r="X52" s="75"/>
    </row>
    <row r="53" spans="3:24" ht="30" customHeight="1" x14ac:dyDescent="0.15">
      <c r="C53" s="68"/>
      <c r="D53" s="69" t="s">
        <v>894</v>
      </c>
      <c r="E53" s="69" t="str">
        <f>control!$E$34</f>
        <v>% of adults aged 16+ that feel safe walking in their local area after dark</v>
      </c>
      <c r="F53" s="70">
        <f>control!$J$7</f>
        <v>84.440039999999996</v>
      </c>
      <c r="G53" s="73" t="str">
        <f>IF(control!$B$84="","","("&amp;FIXED(control!$G$58,1,TRUE)&amp;" - "&amp;FIXED(control!$H$58,1,TRUE)&amp;")")</f>
        <v>(62.8 - 94.8)</v>
      </c>
      <c r="H53" s="73"/>
      <c r="I53" s="70">
        <f>control!$J$16</f>
        <v>80.777517811053002</v>
      </c>
      <c r="J53" s="73" t="str">
        <f>"("&amp;FIXED(control!$G$52,1,TRUE)&amp;" - "&amp;FIXED(control!$H$52,1,TRUE)&amp;")"</f>
        <v>(79.9 - 81.7)</v>
      </c>
      <c r="M53" s="74"/>
      <c r="O53" s="74"/>
      <c r="Q53" s="74"/>
      <c r="V53" s="75"/>
      <c r="X53" s="75"/>
    </row>
    <row r="54" spans="3:24" ht="27.75" customHeight="1" x14ac:dyDescent="0.15">
      <c r="C54" s="68" t="s">
        <v>438</v>
      </c>
      <c r="D54" s="69" t="s">
        <v>895</v>
      </c>
      <c r="E54" s="69" t="str">
        <f>control!$E$35</f>
        <v>% of people who are in employment (excluding students)</v>
      </c>
      <c r="F54" s="70">
        <f>control!$K$7</f>
        <v>67.341430499325241</v>
      </c>
      <c r="G54" s="72" t="s">
        <v>444</v>
      </c>
      <c r="H54" s="72"/>
      <c r="I54" s="70">
        <f>control!$K$16</f>
        <v>58.187189722274432</v>
      </c>
      <c r="J54" s="72" t="s">
        <v>444</v>
      </c>
      <c r="M54" s="74"/>
      <c r="O54" s="74"/>
      <c r="Q54" s="74"/>
      <c r="V54" s="75"/>
      <c r="X54" s="75"/>
    </row>
    <row r="55" spans="3:24" ht="27.75" customHeight="1" x14ac:dyDescent="0.15">
      <c r="C55" s="68"/>
      <c r="D55" s="69" t="s">
        <v>896</v>
      </c>
      <c r="E55" s="69" t="str">
        <f>control!$E$37</f>
        <v>% of people not living in overcrowded households</v>
      </c>
      <c r="F55" s="70">
        <f>control!$L$7</f>
        <v>97.867968147957868</v>
      </c>
      <c r="G55" s="72" t="s">
        <v>444</v>
      </c>
      <c r="H55" s="72"/>
      <c r="I55" s="70">
        <f>control!$L$16</f>
        <v>97.069800932848992</v>
      </c>
      <c r="J55" s="72" t="s">
        <v>444</v>
      </c>
      <c r="M55" s="74"/>
      <c r="O55" s="74"/>
      <c r="Q55" s="74"/>
      <c r="T55" s="75"/>
      <c r="U55" s="75"/>
      <c r="V55" s="75"/>
      <c r="X55" s="75"/>
    </row>
    <row r="56" spans="3:24" ht="27.75" customHeight="1" x14ac:dyDescent="0.15">
      <c r="C56" s="79"/>
      <c r="D56" s="80" t="s">
        <v>897</v>
      </c>
      <c r="E56" s="80" t="str">
        <f>control!$E$38</f>
        <v>% of adults aged 16+ that are highly satisfied with their local area</v>
      </c>
      <c r="F56" s="81">
        <f>control!$M$7</f>
        <v>79.053799999999995</v>
      </c>
      <c r="G56" s="82" t="str">
        <f>IF(control!$B$84="","","("&amp;FIXED(control!$I$58,1,TRUE)&amp;" - "&amp;FIXED(control!$J$58,1,TRUE)&amp;")")</f>
        <v>(62.8 - 89.5)</v>
      </c>
      <c r="H56" s="82"/>
      <c r="I56" s="81">
        <f>control!$M$16</f>
        <v>71.323938255338007</v>
      </c>
      <c r="J56" s="82" t="str">
        <f>"("&amp;FIXED(control!$I$52,1,TRUE)&amp;" - "&amp;FIXED(control!$J$52,1,TRUE)&amp;")"</f>
        <v>(70.3 - 72.4)</v>
      </c>
      <c r="M56" s="74"/>
      <c r="O56" s="74"/>
      <c r="P56" s="75"/>
      <c r="Q56" s="74"/>
      <c r="R56" s="75"/>
      <c r="T56" s="75"/>
      <c r="U56" s="75"/>
      <c r="V56" s="75"/>
      <c r="X56" s="75"/>
    </row>
    <row r="57" spans="3:24" x14ac:dyDescent="0.15">
      <c r="C57" s="83" t="s">
        <v>602</v>
      </c>
      <c r="E57" s="84"/>
      <c r="F57" s="84"/>
      <c r="G57" s="85"/>
      <c r="H57" s="85"/>
      <c r="I57" s="85"/>
      <c r="L57" s="74"/>
      <c r="M57" s="74"/>
      <c r="O57" s="74"/>
      <c r="P57" s="75"/>
      <c r="Q57" s="74"/>
      <c r="R57" s="75"/>
      <c r="T57" s="75"/>
      <c r="U57" s="75"/>
      <c r="V57" s="75"/>
      <c r="X57" s="75"/>
    </row>
    <row r="58" spans="3:24" x14ac:dyDescent="0.15">
      <c r="C58" s="86" t="s">
        <v>601</v>
      </c>
      <c r="L58" s="74"/>
      <c r="N58" s="74"/>
      <c r="P58" s="74"/>
    </row>
    <row r="59" spans="3:24" x14ac:dyDescent="0.15">
      <c r="C59" s="86" t="s">
        <v>898</v>
      </c>
      <c r="K59" s="74"/>
      <c r="M59" s="74"/>
      <c r="U59" s="55" t="str">
        <f>IF(control!D63 = "", "",control!E62)</f>
        <v/>
      </c>
    </row>
    <row r="60" spans="3:24" x14ac:dyDescent="0.15">
      <c r="C60" s="86" t="s">
        <v>899</v>
      </c>
      <c r="K60" s="74"/>
      <c r="M60" s="74"/>
    </row>
    <row r="61" spans="3:24" ht="13.5" customHeight="1" x14ac:dyDescent="0.15">
      <c r="C61" s="86" t="s">
        <v>900</v>
      </c>
      <c r="K61" s="74"/>
      <c r="M61" s="74"/>
    </row>
    <row r="62" spans="3:24" x14ac:dyDescent="0.15">
      <c r="C62" s="86" t="s">
        <v>846</v>
      </c>
      <c r="D62" s="87"/>
      <c r="E62" s="88"/>
      <c r="L62" s="74"/>
      <c r="N62" s="74"/>
      <c r="P62" s="74"/>
      <c r="V62" s="55" t="str">
        <f>IF(control!D62 = "", "",control!E61)</f>
        <v/>
      </c>
    </row>
    <row r="63" spans="3:24" x14ac:dyDescent="0.15">
      <c r="L63" s="74"/>
      <c r="N63" s="74"/>
    </row>
    <row r="64" spans="3:24" x14ac:dyDescent="0.15">
      <c r="L64" s="74"/>
      <c r="N64" s="74"/>
    </row>
    <row r="65" spans="12:14" x14ac:dyDescent="0.15">
      <c r="L65" s="74"/>
      <c r="N65" s="74"/>
    </row>
    <row r="66" spans="12:14" x14ac:dyDescent="0.15">
      <c r="L66" s="74"/>
      <c r="N66" s="74"/>
    </row>
    <row r="67" spans="12:14" x14ac:dyDescent="0.15">
      <c r="L67" s="74"/>
      <c r="N67" s="74"/>
    </row>
    <row r="68" spans="12:14" x14ac:dyDescent="0.15">
      <c r="L68" s="74"/>
      <c r="N68" s="74"/>
    </row>
    <row r="69" spans="12:14" x14ac:dyDescent="0.15">
      <c r="L69" s="74"/>
      <c r="N69" s="74"/>
    </row>
    <row r="70" spans="12:14" x14ac:dyDescent="0.15">
      <c r="L70" s="74"/>
      <c r="N70" s="74"/>
    </row>
    <row r="71" spans="12:14" x14ac:dyDescent="0.15">
      <c r="L71" s="74"/>
      <c r="N71" s="74"/>
    </row>
    <row r="72" spans="12:14" x14ac:dyDescent="0.15">
      <c r="N72" s="74"/>
    </row>
  </sheetData>
  <sheetProtection password="C3EF" sheet="1" scenarios="1"/>
  <mergeCells count="6">
    <mergeCell ref="I9:O10"/>
    <mergeCell ref="A11:B11"/>
    <mergeCell ref="A32:B32"/>
    <mergeCell ref="D43:D44"/>
    <mergeCell ref="F39:G39"/>
    <mergeCell ref="I39:J39"/>
  </mergeCells>
  <pageMargins left="0.26" right="0.17" top="0.44" bottom="0.33" header="0.3" footer="0.3"/>
  <pageSetup paperSize="9" scale="44" orientation="landscape" r:id="rId1"/>
  <ignoredErrors>
    <ignoredError sqref="E4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List Box 1">
              <controlPr defaultSize="0" autoLine="0" autoPict="0">
                <anchor moveWithCells="1">
                  <from>
                    <xdr:col>0</xdr:col>
                    <xdr:colOff>133350</xdr:colOff>
                    <xdr:row>11</xdr:row>
                    <xdr:rowOff>19050</xdr:rowOff>
                  </from>
                  <to>
                    <xdr:col>0</xdr:col>
                    <xdr:colOff>1409700</xdr:colOff>
                    <xdr:row>30</xdr:row>
                    <xdr:rowOff>57150</xdr:rowOff>
                  </to>
                </anchor>
              </controlPr>
            </control>
          </mc:Choice>
        </mc:AlternateContent>
        <mc:AlternateContent xmlns:mc="http://schemas.openxmlformats.org/markup-compatibility/2006">
          <mc:Choice Requires="x14">
            <control shapeId="10242" r:id="rId5" name="List Box 2">
              <controlPr defaultSize="0" autoLine="0" autoPict="0">
                <anchor moveWithCells="1">
                  <from>
                    <xdr:col>0</xdr:col>
                    <xdr:colOff>152400</xdr:colOff>
                    <xdr:row>32</xdr:row>
                    <xdr:rowOff>19050</xdr:rowOff>
                  </from>
                  <to>
                    <xdr:col>1</xdr:col>
                    <xdr:colOff>19050</xdr:colOff>
                    <xdr:row>37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37"/>
  <sheetViews>
    <sheetView showGridLines="0" showRowColHeaders="0" workbookViewId="0"/>
  </sheetViews>
  <sheetFormatPr defaultColWidth="9" defaultRowHeight="12.75" x14ac:dyDescent="0.2"/>
  <cols>
    <col min="1" max="10" width="9" style="89"/>
    <col min="11" max="11" width="9" style="89" customWidth="1"/>
    <col min="12" max="16384" width="9" style="89"/>
  </cols>
  <sheetData>
    <row r="2" spans="1:12" x14ac:dyDescent="0.2">
      <c r="L2" s="90" t="s">
        <v>454</v>
      </c>
    </row>
    <row r="7" spans="1:12" s="91" customFormat="1" ht="20.25" customHeight="1" x14ac:dyDescent="0.15">
      <c r="A7" s="286" t="s">
        <v>455</v>
      </c>
      <c r="B7" s="286"/>
      <c r="C7" s="286"/>
      <c r="D7" s="286"/>
      <c r="E7" s="286"/>
      <c r="F7" s="286"/>
      <c r="G7" s="286"/>
      <c r="H7" s="286"/>
      <c r="I7" s="286"/>
      <c r="J7" s="286"/>
      <c r="K7" s="286"/>
    </row>
    <row r="8" spans="1:12" s="91" customFormat="1" ht="24" customHeight="1" x14ac:dyDescent="0.15">
      <c r="A8" s="286"/>
      <c r="B8" s="286"/>
      <c r="C8" s="286"/>
      <c r="D8" s="286"/>
      <c r="E8" s="286"/>
      <c r="F8" s="286"/>
      <c r="G8" s="286"/>
      <c r="H8" s="286"/>
      <c r="I8" s="286"/>
      <c r="J8" s="286"/>
      <c r="K8" s="286"/>
    </row>
    <row r="9" spans="1:12" s="90" customFormat="1" x14ac:dyDescent="0.2">
      <c r="A9" s="92" t="s">
        <v>456</v>
      </c>
    </row>
    <row r="10" spans="1:12" x14ac:dyDescent="0.2">
      <c r="A10" s="89" t="s">
        <v>457</v>
      </c>
    </row>
    <row r="11" spans="1:12" x14ac:dyDescent="0.2">
      <c r="A11" s="89" t="s">
        <v>458</v>
      </c>
    </row>
    <row r="12" spans="1:12" x14ac:dyDescent="0.2">
      <c r="A12" s="89" t="s">
        <v>459</v>
      </c>
    </row>
    <row r="13" spans="1:12" x14ac:dyDescent="0.2">
      <c r="A13" s="89" t="s">
        <v>460</v>
      </c>
    </row>
    <row r="15" spans="1:12" s="90" customFormat="1" x14ac:dyDescent="0.2">
      <c r="A15" s="92" t="s">
        <v>461</v>
      </c>
    </row>
    <row r="16" spans="1:12" x14ac:dyDescent="0.2">
      <c r="A16" s="93">
        <v>1</v>
      </c>
      <c r="B16" s="89" t="s">
        <v>938</v>
      </c>
    </row>
    <row r="17" spans="1:12" x14ac:dyDescent="0.2">
      <c r="A17" s="94"/>
      <c r="B17" s="89" t="s">
        <v>462</v>
      </c>
    </row>
    <row r="18" spans="1:12" x14ac:dyDescent="0.2">
      <c r="A18" s="93">
        <v>2</v>
      </c>
      <c r="B18" s="89" t="s">
        <v>463</v>
      </c>
    </row>
    <row r="19" spans="1:12" x14ac:dyDescent="0.2">
      <c r="A19" s="93">
        <v>3</v>
      </c>
      <c r="B19" s="89" t="s">
        <v>464</v>
      </c>
    </row>
    <row r="20" spans="1:12" x14ac:dyDescent="0.2">
      <c r="A20" s="93">
        <v>4</v>
      </c>
      <c r="B20" s="89" t="s">
        <v>465</v>
      </c>
    </row>
    <row r="21" spans="1:12" x14ac:dyDescent="0.2">
      <c r="A21" s="93">
        <v>5</v>
      </c>
      <c r="B21" s="89" t="s">
        <v>466</v>
      </c>
    </row>
    <row r="22" spans="1:12" x14ac:dyDescent="0.2">
      <c r="A22" s="93"/>
      <c r="B22" s="89" t="s">
        <v>467</v>
      </c>
    </row>
    <row r="23" spans="1:12" x14ac:dyDescent="0.2">
      <c r="A23" s="93">
        <v>6</v>
      </c>
      <c r="B23" s="89" t="s">
        <v>468</v>
      </c>
    </row>
    <row r="25" spans="1:12" x14ac:dyDescent="0.2">
      <c r="L25" s="90" t="s">
        <v>469</v>
      </c>
    </row>
    <row r="27" spans="1:12" s="90" customFormat="1" x14ac:dyDescent="0.2">
      <c r="A27" s="92" t="s">
        <v>470</v>
      </c>
    </row>
    <row r="28" spans="1:12" x14ac:dyDescent="0.2">
      <c r="A28" s="93">
        <v>1</v>
      </c>
      <c r="B28" s="89" t="s">
        <v>471</v>
      </c>
    </row>
    <row r="29" spans="1:12" x14ac:dyDescent="0.2">
      <c r="A29" s="94"/>
      <c r="B29" s="89" t="s">
        <v>472</v>
      </c>
    </row>
    <row r="30" spans="1:12" x14ac:dyDescent="0.2">
      <c r="A30" s="93">
        <v>2</v>
      </c>
      <c r="B30" s="89" t="s">
        <v>463</v>
      </c>
    </row>
    <row r="31" spans="1:12" x14ac:dyDescent="0.2">
      <c r="A31" s="93">
        <v>3</v>
      </c>
      <c r="B31" s="89" t="s">
        <v>473</v>
      </c>
    </row>
    <row r="32" spans="1:12" x14ac:dyDescent="0.2">
      <c r="A32" s="93">
        <v>4</v>
      </c>
      <c r="B32" s="89" t="s">
        <v>465</v>
      </c>
    </row>
    <row r="33" spans="1:2" x14ac:dyDescent="0.2">
      <c r="A33" s="93">
        <v>5</v>
      </c>
      <c r="B33" s="89" t="s">
        <v>466</v>
      </c>
    </row>
    <row r="34" spans="1:2" x14ac:dyDescent="0.2">
      <c r="A34" s="93"/>
      <c r="B34" s="89" t="s">
        <v>467</v>
      </c>
    </row>
    <row r="35" spans="1:2" x14ac:dyDescent="0.2">
      <c r="A35" s="93">
        <v>6</v>
      </c>
      <c r="B35" s="89" t="s">
        <v>468</v>
      </c>
    </row>
    <row r="36" spans="1:2" x14ac:dyDescent="0.2">
      <c r="A36" s="93"/>
    </row>
    <row r="37" spans="1:2" x14ac:dyDescent="0.2">
      <c r="A37" s="93"/>
    </row>
  </sheetData>
  <sheetProtection password="C3EF" sheet="1" scenarios="1"/>
  <mergeCells count="1">
    <mergeCell ref="A7:K8"/>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9"/>
  <sheetViews>
    <sheetView showGridLines="0" showRowColHeaders="0" zoomScaleNormal="100" workbookViewId="0"/>
  </sheetViews>
  <sheetFormatPr defaultColWidth="9" defaultRowHeight="12.75" x14ac:dyDescent="0.2"/>
  <cols>
    <col min="1" max="1" width="17.5" style="119" customWidth="1"/>
    <col min="2" max="2" width="58" style="119" customWidth="1"/>
    <col min="3" max="3" width="21.25" style="100" customWidth="1"/>
    <col min="4" max="5" width="9" style="100"/>
    <col min="6" max="6" width="9" style="100" customWidth="1"/>
    <col min="7" max="16384" width="9" style="100"/>
  </cols>
  <sheetData>
    <row r="1" spans="1:4" s="97" customFormat="1" ht="79.5" customHeight="1" x14ac:dyDescent="0.25">
      <c r="A1" s="95" t="s">
        <v>878</v>
      </c>
      <c r="B1" s="96"/>
    </row>
    <row r="2" spans="1:4" ht="8.25" customHeight="1" x14ac:dyDescent="0.2">
      <c r="A2" s="98"/>
      <c r="B2" s="99"/>
    </row>
    <row r="3" spans="1:4" s="104" customFormat="1" ht="12.75" customHeight="1" x14ac:dyDescent="0.2">
      <c r="A3" s="101" t="str">
        <f>data!N2</f>
        <v>Good health</v>
      </c>
      <c r="B3" s="102"/>
      <c r="C3" s="103"/>
      <c r="D3" s="102"/>
    </row>
    <row r="4" spans="1:4" s="104" customFormat="1" ht="15" customHeight="1" x14ac:dyDescent="0.2">
      <c r="A4" s="105" t="s">
        <v>495</v>
      </c>
      <c r="B4" s="106" t="s">
        <v>479</v>
      </c>
    </row>
    <row r="5" spans="1:4" s="104" customFormat="1" ht="12" x14ac:dyDescent="0.2">
      <c r="A5" s="105" t="s">
        <v>496</v>
      </c>
      <c r="B5" s="106" t="s">
        <v>497</v>
      </c>
    </row>
    <row r="6" spans="1:4" s="104" customFormat="1" ht="12.75" customHeight="1" x14ac:dyDescent="0.2">
      <c r="A6" s="105" t="s">
        <v>498</v>
      </c>
      <c r="B6" s="107" t="s">
        <v>499</v>
      </c>
    </row>
    <row r="7" spans="1:4" s="104" customFormat="1" ht="12" x14ac:dyDescent="0.2">
      <c r="A7" s="105" t="s">
        <v>500</v>
      </c>
      <c r="B7" s="108" t="s">
        <v>520</v>
      </c>
    </row>
    <row r="8" spans="1:4" s="104" customFormat="1" ht="12" x14ac:dyDescent="0.2">
      <c r="A8" s="109" t="s">
        <v>502</v>
      </c>
      <c r="B8" s="110" t="s">
        <v>503</v>
      </c>
    </row>
    <row r="9" spans="1:4" s="104" customFormat="1" ht="36" customHeight="1" x14ac:dyDescent="0.2">
      <c r="A9" s="111"/>
      <c r="B9" s="112" t="s">
        <v>521</v>
      </c>
    </row>
    <row r="10" spans="1:4" s="104" customFormat="1" ht="12" x14ac:dyDescent="0.2">
      <c r="A10" s="111"/>
      <c r="B10" s="112" t="s">
        <v>504</v>
      </c>
    </row>
    <row r="11" spans="1:4" s="104" customFormat="1" ht="35.25" customHeight="1" x14ac:dyDescent="0.2">
      <c r="A11" s="111"/>
      <c r="B11" s="112" t="s">
        <v>522</v>
      </c>
    </row>
    <row r="12" spans="1:4" s="104" customFormat="1" ht="37.5" customHeight="1" x14ac:dyDescent="0.2">
      <c r="A12" s="111"/>
      <c r="B12" s="112" t="s">
        <v>506</v>
      </c>
    </row>
    <row r="13" spans="1:4" s="104" customFormat="1" ht="22.5" x14ac:dyDescent="0.2">
      <c r="A13" s="113"/>
      <c r="B13" s="108" t="s">
        <v>507</v>
      </c>
    </row>
    <row r="14" spans="1:4" s="104" customFormat="1" ht="33.75" x14ac:dyDescent="0.2">
      <c r="A14" s="114" t="s">
        <v>478</v>
      </c>
      <c r="B14" s="115" t="s">
        <v>523</v>
      </c>
    </row>
    <row r="15" spans="1:4" s="104" customFormat="1" ht="45" x14ac:dyDescent="0.2">
      <c r="A15" s="114"/>
      <c r="B15" s="115" t="s">
        <v>524</v>
      </c>
    </row>
    <row r="16" spans="1:4" s="104" customFormat="1" ht="22.5" x14ac:dyDescent="0.2">
      <c r="A16" s="114"/>
      <c r="B16" s="116" t="s">
        <v>510</v>
      </c>
    </row>
    <row r="17" spans="1:2" s="104" customFormat="1" ht="33.75" x14ac:dyDescent="0.2">
      <c r="A17" s="114"/>
      <c r="B17" s="117" t="s">
        <v>511</v>
      </c>
    </row>
    <row r="18" spans="1:2" s="104" customFormat="1" ht="12" x14ac:dyDescent="0.2">
      <c r="A18" s="114"/>
      <c r="B18" s="116" t="s">
        <v>512</v>
      </c>
    </row>
    <row r="19" spans="1:2" s="119" customFormat="1" ht="12" x14ac:dyDescent="0.2">
      <c r="A19" s="114"/>
      <c r="B19" s="118" t="s">
        <v>513</v>
      </c>
    </row>
    <row r="20" spans="1:2" s="120" customFormat="1" ht="12" x14ac:dyDescent="0.2">
      <c r="A20" s="114"/>
      <c r="B20" s="115" t="s">
        <v>514</v>
      </c>
    </row>
    <row r="21" spans="1:2" s="120" customFormat="1" ht="24.75" customHeight="1" x14ac:dyDescent="0.2">
      <c r="A21" s="113"/>
      <c r="B21" s="121" t="s">
        <v>525</v>
      </c>
    </row>
    <row r="22" spans="1:2" s="120" customFormat="1" ht="22.5" x14ac:dyDescent="0.2">
      <c r="A22" s="114" t="s">
        <v>516</v>
      </c>
      <c r="B22" s="122" t="s">
        <v>517</v>
      </c>
    </row>
    <row r="23" spans="1:2" s="120" customFormat="1" ht="33.75" x14ac:dyDescent="0.2">
      <c r="A23" s="114"/>
      <c r="B23" s="123" t="s">
        <v>518</v>
      </c>
    </row>
    <row r="24" spans="1:2" s="120" customFormat="1" ht="22.5" x14ac:dyDescent="0.2">
      <c r="A24" s="105"/>
      <c r="B24" s="124" t="s">
        <v>519</v>
      </c>
    </row>
    <row r="25" spans="1:2" s="120" customFormat="1" ht="12" x14ac:dyDescent="0.2">
      <c r="A25" s="101"/>
      <c r="B25" s="125"/>
    </row>
    <row r="26" spans="1:2" s="120" customFormat="1" ht="12" x14ac:dyDescent="0.2">
      <c r="A26" s="101"/>
      <c r="B26" s="125"/>
    </row>
    <row r="27" spans="1:2" s="120" customFormat="1" ht="12" customHeight="1" x14ac:dyDescent="0.2">
      <c r="A27" s="101" t="str">
        <f>data!O2</f>
        <v>Day-to-day activities not limited</v>
      </c>
      <c r="B27" s="125"/>
    </row>
    <row r="28" spans="1:2" s="120" customFormat="1" ht="24" customHeight="1" x14ac:dyDescent="0.2">
      <c r="A28" s="105" t="s">
        <v>495</v>
      </c>
      <c r="B28" s="106" t="s">
        <v>882</v>
      </c>
    </row>
    <row r="29" spans="1:2" s="120" customFormat="1" ht="12" x14ac:dyDescent="0.2">
      <c r="A29" s="105" t="s">
        <v>496</v>
      </c>
      <c r="B29" s="106" t="s">
        <v>497</v>
      </c>
    </row>
    <row r="30" spans="1:2" s="120" customFormat="1" ht="12.75" customHeight="1" x14ac:dyDescent="0.2">
      <c r="A30" s="105" t="s">
        <v>498</v>
      </c>
      <c r="B30" s="107" t="s">
        <v>499</v>
      </c>
    </row>
    <row r="31" spans="1:2" s="120" customFormat="1" ht="12" x14ac:dyDescent="0.2">
      <c r="A31" s="105" t="s">
        <v>500</v>
      </c>
      <c r="B31" s="108" t="s">
        <v>501</v>
      </c>
    </row>
    <row r="32" spans="1:2" s="120" customFormat="1" ht="12" x14ac:dyDescent="0.2">
      <c r="A32" s="109" t="s">
        <v>502</v>
      </c>
      <c r="B32" s="112" t="s">
        <v>503</v>
      </c>
    </row>
    <row r="33" spans="1:2" s="120" customFormat="1" ht="37.5" customHeight="1" x14ac:dyDescent="0.2">
      <c r="A33" s="114"/>
      <c r="B33" s="112" t="s">
        <v>883</v>
      </c>
    </row>
    <row r="34" spans="1:2" s="120" customFormat="1" ht="12" x14ac:dyDescent="0.2">
      <c r="A34" s="114"/>
      <c r="B34" s="112" t="s">
        <v>504</v>
      </c>
    </row>
    <row r="35" spans="1:2" s="120" customFormat="1" ht="46.5" customHeight="1" x14ac:dyDescent="0.2">
      <c r="A35" s="111"/>
      <c r="B35" s="112" t="s">
        <v>505</v>
      </c>
    </row>
    <row r="36" spans="1:2" s="120" customFormat="1" ht="33.75" x14ac:dyDescent="0.2">
      <c r="A36" s="111"/>
      <c r="B36" s="112" t="s">
        <v>506</v>
      </c>
    </row>
    <row r="37" spans="1:2" s="120" customFormat="1" ht="22.5" x14ac:dyDescent="0.2">
      <c r="A37" s="113"/>
      <c r="B37" s="108" t="s">
        <v>507</v>
      </c>
    </row>
    <row r="38" spans="1:2" s="120" customFormat="1" ht="33.75" x14ac:dyDescent="0.2">
      <c r="A38" s="114" t="s">
        <v>478</v>
      </c>
      <c r="B38" s="115" t="s">
        <v>508</v>
      </c>
    </row>
    <row r="39" spans="1:2" s="120" customFormat="1" ht="69" x14ac:dyDescent="0.2">
      <c r="A39" s="114"/>
      <c r="B39" s="115" t="s">
        <v>509</v>
      </c>
    </row>
    <row r="40" spans="1:2" s="126" customFormat="1" ht="24.75" customHeight="1" x14ac:dyDescent="0.15">
      <c r="A40" s="114"/>
      <c r="B40" s="116" t="s">
        <v>510</v>
      </c>
    </row>
    <row r="41" spans="1:2" s="119" customFormat="1" ht="33.75" x14ac:dyDescent="0.2">
      <c r="A41" s="114"/>
      <c r="B41" s="117" t="s">
        <v>511</v>
      </c>
    </row>
    <row r="42" spans="1:2" s="119" customFormat="1" ht="12" x14ac:dyDescent="0.2">
      <c r="A42" s="114"/>
      <c r="B42" s="116" t="s">
        <v>512</v>
      </c>
    </row>
    <row r="43" spans="1:2" s="119" customFormat="1" ht="12" x14ac:dyDescent="0.2">
      <c r="A43" s="114"/>
      <c r="B43" s="118" t="s">
        <v>513</v>
      </c>
    </row>
    <row r="44" spans="1:2" s="120" customFormat="1" ht="12" x14ac:dyDescent="0.2">
      <c r="A44" s="114"/>
      <c r="B44" s="115" t="s">
        <v>514</v>
      </c>
    </row>
    <row r="45" spans="1:2" s="120" customFormat="1" ht="12" x14ac:dyDescent="0.2">
      <c r="A45" s="113"/>
      <c r="B45" s="127" t="s">
        <v>515</v>
      </c>
    </row>
    <row r="46" spans="1:2" s="120" customFormat="1" ht="27.75" customHeight="1" x14ac:dyDescent="0.2">
      <c r="A46" s="114" t="s">
        <v>516</v>
      </c>
      <c r="B46" s="122" t="s">
        <v>517</v>
      </c>
    </row>
    <row r="47" spans="1:2" s="120" customFormat="1" ht="33.75" x14ac:dyDescent="0.2">
      <c r="A47" s="114"/>
      <c r="B47" s="123" t="s">
        <v>518</v>
      </c>
    </row>
    <row r="48" spans="1:2" s="120" customFormat="1" ht="22.5" x14ac:dyDescent="0.2">
      <c r="A48" s="105"/>
      <c r="B48" s="124" t="s">
        <v>519</v>
      </c>
    </row>
    <row r="49" spans="1:2" s="120" customFormat="1" ht="12" x14ac:dyDescent="0.2">
      <c r="A49" s="128"/>
      <c r="B49" s="129"/>
    </row>
    <row r="50" spans="1:2" s="120" customFormat="1" ht="12" x14ac:dyDescent="0.2">
      <c r="A50" s="128"/>
      <c r="B50" s="129"/>
    </row>
    <row r="51" spans="1:2" s="120" customFormat="1" ht="12" x14ac:dyDescent="0.2">
      <c r="A51" s="130" t="s">
        <v>526</v>
      </c>
      <c r="B51" s="125"/>
    </row>
    <row r="52" spans="1:2" s="120" customFormat="1" ht="12" x14ac:dyDescent="0.2">
      <c r="A52" s="105" t="s">
        <v>495</v>
      </c>
      <c r="B52" s="106" t="s">
        <v>480</v>
      </c>
    </row>
    <row r="53" spans="1:2" s="120" customFormat="1" ht="12" x14ac:dyDescent="0.2">
      <c r="A53" s="105" t="s">
        <v>496</v>
      </c>
      <c r="B53" s="106" t="s">
        <v>939</v>
      </c>
    </row>
    <row r="54" spans="1:2" s="120" customFormat="1" ht="12" x14ac:dyDescent="0.2">
      <c r="A54" s="105" t="s">
        <v>498</v>
      </c>
      <c r="B54" s="107" t="s">
        <v>499</v>
      </c>
    </row>
    <row r="55" spans="1:2" s="120" customFormat="1" ht="12" x14ac:dyDescent="0.2">
      <c r="A55" s="105" t="s">
        <v>500</v>
      </c>
      <c r="B55" s="107" t="s">
        <v>527</v>
      </c>
    </row>
    <row r="56" spans="1:2" s="120" customFormat="1" ht="12" x14ac:dyDescent="0.2">
      <c r="A56" s="109" t="s">
        <v>502</v>
      </c>
      <c r="B56" s="110" t="s">
        <v>503</v>
      </c>
    </row>
    <row r="57" spans="1:2" s="120" customFormat="1" ht="33.75" x14ac:dyDescent="0.2">
      <c r="A57" s="131"/>
      <c r="B57" s="112" t="s">
        <v>940</v>
      </c>
    </row>
    <row r="58" spans="1:2" s="120" customFormat="1" ht="12" x14ac:dyDescent="0.2">
      <c r="A58" s="111"/>
      <c r="B58" s="112" t="s">
        <v>504</v>
      </c>
    </row>
    <row r="59" spans="1:2" s="120" customFormat="1" ht="33.75" x14ac:dyDescent="0.2">
      <c r="A59" s="111"/>
      <c r="B59" s="112" t="s">
        <v>941</v>
      </c>
    </row>
    <row r="60" spans="1:2" s="120" customFormat="1" ht="56.25" x14ac:dyDescent="0.2">
      <c r="A60" s="111"/>
      <c r="B60" s="108" t="s">
        <v>942</v>
      </c>
    </row>
    <row r="61" spans="1:2" s="120" customFormat="1" ht="22.5" x14ac:dyDescent="0.2">
      <c r="A61" s="132" t="s">
        <v>478</v>
      </c>
      <c r="B61" s="112" t="s">
        <v>528</v>
      </c>
    </row>
    <row r="62" spans="1:2" s="120" customFormat="1" ht="45" x14ac:dyDescent="0.2">
      <c r="A62" s="111"/>
      <c r="B62" s="112" t="s">
        <v>529</v>
      </c>
    </row>
    <row r="63" spans="1:2" s="120" customFormat="1" ht="24" x14ac:dyDescent="0.2">
      <c r="A63" s="111"/>
      <c r="B63" s="133" t="s">
        <v>943</v>
      </c>
    </row>
    <row r="64" spans="1:2" s="120" customFormat="1" ht="12" x14ac:dyDescent="0.2">
      <c r="A64" s="111"/>
      <c r="B64" s="134" t="s">
        <v>944</v>
      </c>
    </row>
    <row r="65" spans="1:2" s="120" customFormat="1" ht="56.25" x14ac:dyDescent="0.2">
      <c r="A65" s="111"/>
      <c r="B65" s="135" t="s">
        <v>946</v>
      </c>
    </row>
    <row r="66" spans="1:2" s="120" customFormat="1" ht="45" x14ac:dyDescent="0.2">
      <c r="A66" s="111"/>
      <c r="B66" s="135" t="s">
        <v>947</v>
      </c>
    </row>
    <row r="67" spans="1:2" s="120" customFormat="1" ht="45" x14ac:dyDescent="0.2">
      <c r="A67" s="111"/>
      <c r="B67" s="135" t="s">
        <v>948</v>
      </c>
    </row>
    <row r="68" spans="1:2" s="120" customFormat="1" ht="22.5" x14ac:dyDescent="0.2">
      <c r="A68" s="111"/>
      <c r="B68" s="133" t="s">
        <v>945</v>
      </c>
    </row>
    <row r="69" spans="1:2" s="120" customFormat="1" ht="22.5" x14ac:dyDescent="0.2">
      <c r="A69" s="113"/>
      <c r="B69" s="136" t="s">
        <v>530</v>
      </c>
    </row>
    <row r="70" spans="1:2" s="120" customFormat="1" ht="22.5" x14ac:dyDescent="0.2">
      <c r="A70" s="114" t="s">
        <v>516</v>
      </c>
      <c r="B70" s="122" t="s">
        <v>517</v>
      </c>
    </row>
    <row r="71" spans="1:2" s="120" customFormat="1" ht="33.75" x14ac:dyDescent="0.2">
      <c r="A71" s="114"/>
      <c r="B71" s="123" t="s">
        <v>518</v>
      </c>
    </row>
    <row r="72" spans="1:2" s="120" customFormat="1" ht="22.5" x14ac:dyDescent="0.2">
      <c r="A72" s="105"/>
      <c r="B72" s="124" t="s">
        <v>519</v>
      </c>
    </row>
    <row r="73" spans="1:2" s="120" customFormat="1" ht="12" x14ac:dyDescent="0.2">
      <c r="A73" s="128"/>
      <c r="B73" s="129"/>
    </row>
    <row r="74" spans="1:2" s="120" customFormat="1" ht="12" x14ac:dyDescent="0.2">
      <c r="A74" s="128"/>
      <c r="B74" s="129"/>
    </row>
    <row r="75" spans="1:2" s="120" customFormat="1" ht="12" x14ac:dyDescent="0.2">
      <c r="A75" s="130" t="str">
        <f>data!Q2</f>
        <v>Any qualifications</v>
      </c>
      <c r="B75" s="119"/>
    </row>
    <row r="76" spans="1:2" s="120" customFormat="1" ht="15" customHeight="1" x14ac:dyDescent="0.2">
      <c r="A76" s="105" t="s">
        <v>495</v>
      </c>
      <c r="B76" s="106" t="s">
        <v>532</v>
      </c>
    </row>
    <row r="77" spans="1:2" s="120" customFormat="1" ht="12" x14ac:dyDescent="0.2">
      <c r="A77" s="105" t="s">
        <v>496</v>
      </c>
      <c r="B77" s="106" t="s">
        <v>533</v>
      </c>
    </row>
    <row r="78" spans="1:2" s="120" customFormat="1" ht="12" x14ac:dyDescent="0.2">
      <c r="A78" s="105" t="s">
        <v>498</v>
      </c>
      <c r="B78" s="107" t="s">
        <v>499</v>
      </c>
    </row>
    <row r="79" spans="1:2" s="120" customFormat="1" ht="12" x14ac:dyDescent="0.2">
      <c r="A79" s="105" t="s">
        <v>500</v>
      </c>
      <c r="B79" s="106" t="s">
        <v>527</v>
      </c>
    </row>
    <row r="80" spans="1:2" s="120" customFormat="1" ht="12" x14ac:dyDescent="0.2">
      <c r="A80" s="109" t="s">
        <v>502</v>
      </c>
      <c r="B80" s="110" t="s">
        <v>503</v>
      </c>
    </row>
    <row r="81" spans="1:4" s="120" customFormat="1" ht="33.75" x14ac:dyDescent="0.2">
      <c r="A81" s="114"/>
      <c r="B81" s="112" t="s">
        <v>534</v>
      </c>
    </row>
    <row r="82" spans="1:4" s="120" customFormat="1" ht="12.75" customHeight="1" x14ac:dyDescent="0.2">
      <c r="A82" s="114"/>
      <c r="B82" s="112" t="s">
        <v>504</v>
      </c>
    </row>
    <row r="83" spans="1:4" s="120" customFormat="1" ht="33.75" x14ac:dyDescent="0.2">
      <c r="A83" s="114"/>
      <c r="B83" s="112" t="s">
        <v>535</v>
      </c>
    </row>
    <row r="84" spans="1:4" s="120" customFormat="1" ht="58.5" customHeight="1" x14ac:dyDescent="0.2">
      <c r="A84" s="114"/>
      <c r="B84" s="108" t="s">
        <v>536</v>
      </c>
    </row>
    <row r="85" spans="1:4" s="119" customFormat="1" ht="22.5" x14ac:dyDescent="0.2">
      <c r="A85" s="132" t="s">
        <v>478</v>
      </c>
      <c r="B85" s="112" t="s">
        <v>528</v>
      </c>
    </row>
    <row r="86" spans="1:4" s="137" customFormat="1" ht="45" x14ac:dyDescent="0.2">
      <c r="A86" s="111"/>
      <c r="B86" s="112" t="s">
        <v>529</v>
      </c>
    </row>
    <row r="87" spans="1:4" s="137" customFormat="1" ht="24" x14ac:dyDescent="0.2">
      <c r="A87" s="111"/>
      <c r="B87" s="133" t="s">
        <v>917</v>
      </c>
    </row>
    <row r="88" spans="1:4" s="137" customFormat="1" ht="12" x14ac:dyDescent="0.2">
      <c r="A88" s="111"/>
      <c r="B88" s="133" t="s">
        <v>913</v>
      </c>
    </row>
    <row r="89" spans="1:4" s="137" customFormat="1" ht="33.75" x14ac:dyDescent="0.2">
      <c r="A89" s="111"/>
      <c r="B89" s="133" t="s">
        <v>914</v>
      </c>
    </row>
    <row r="90" spans="1:4" s="137" customFormat="1" ht="56.25" x14ac:dyDescent="0.2">
      <c r="A90" s="111"/>
      <c r="B90" s="133" t="s">
        <v>916</v>
      </c>
    </row>
    <row r="91" spans="1:4" s="138" customFormat="1" ht="11.25" x14ac:dyDescent="0.15">
      <c r="A91" s="111"/>
      <c r="B91" s="133" t="s">
        <v>915</v>
      </c>
      <c r="D91" s="139"/>
    </row>
    <row r="92" spans="1:4" s="138" customFormat="1" ht="45" x14ac:dyDescent="0.15">
      <c r="A92" s="111"/>
      <c r="B92" s="133" t="s">
        <v>918</v>
      </c>
      <c r="D92" s="139"/>
    </row>
    <row r="93" spans="1:4" s="138" customFormat="1" ht="45" x14ac:dyDescent="0.15">
      <c r="A93" s="111"/>
      <c r="B93" s="133" t="s">
        <v>919</v>
      </c>
      <c r="D93" s="139"/>
    </row>
    <row r="94" spans="1:4" s="138" customFormat="1" ht="22.5" x14ac:dyDescent="0.15">
      <c r="A94" s="111"/>
      <c r="B94" s="133" t="s">
        <v>920</v>
      </c>
      <c r="D94" s="139"/>
    </row>
    <row r="95" spans="1:4" s="138" customFormat="1" ht="22.5" x14ac:dyDescent="0.15">
      <c r="A95" s="111"/>
      <c r="B95" s="112" t="s">
        <v>537</v>
      </c>
      <c r="D95" s="139"/>
    </row>
    <row r="96" spans="1:4" s="138" customFormat="1" ht="10.5" customHeight="1" x14ac:dyDescent="0.15">
      <c r="A96" s="111"/>
      <c r="B96" s="116" t="s">
        <v>538</v>
      </c>
    </row>
    <row r="97" spans="1:4" s="138" customFormat="1" ht="11.25" x14ac:dyDescent="0.15">
      <c r="A97" s="111"/>
      <c r="B97" s="140" t="s">
        <v>539</v>
      </c>
      <c r="D97" s="139"/>
    </row>
    <row r="98" spans="1:4" s="138" customFormat="1" ht="12" customHeight="1" x14ac:dyDescent="0.15">
      <c r="A98" s="111"/>
      <c r="B98" s="141" t="s">
        <v>540</v>
      </c>
      <c r="D98" s="139"/>
    </row>
    <row r="99" spans="1:4" s="138" customFormat="1" ht="27.75" customHeight="1" x14ac:dyDescent="0.15">
      <c r="A99" s="113"/>
      <c r="B99" s="127" t="s">
        <v>530</v>
      </c>
    </row>
    <row r="100" spans="1:4" s="138" customFormat="1" ht="22.5" x14ac:dyDescent="0.15">
      <c r="A100" s="114" t="s">
        <v>516</v>
      </c>
      <c r="B100" s="122" t="s">
        <v>541</v>
      </c>
    </row>
    <row r="101" spans="1:4" s="138" customFormat="1" ht="33.75" x14ac:dyDescent="0.15">
      <c r="A101" s="114"/>
      <c r="B101" s="142" t="s">
        <v>518</v>
      </c>
    </row>
    <row r="102" spans="1:4" s="138" customFormat="1" ht="22.5" x14ac:dyDescent="0.15">
      <c r="A102" s="105"/>
      <c r="B102" s="124" t="s">
        <v>519</v>
      </c>
    </row>
    <row r="103" spans="1:4" s="137" customFormat="1" ht="12" customHeight="1" x14ac:dyDescent="0.2">
      <c r="A103" s="119"/>
      <c r="B103" s="119"/>
    </row>
    <row r="104" spans="1:4" s="145" customFormat="1" ht="12" customHeight="1" x14ac:dyDescent="0.2">
      <c r="A104" s="143"/>
      <c r="B104" s="144"/>
    </row>
    <row r="105" spans="1:4" s="145" customFormat="1" ht="11.25" x14ac:dyDescent="0.15">
      <c r="A105" s="146" t="str">
        <f>data!M2</f>
        <v>No income related benefits</v>
      </c>
    </row>
    <row r="106" spans="1:4" s="145" customFormat="1" ht="24" customHeight="1" x14ac:dyDescent="0.15">
      <c r="A106" s="114" t="s">
        <v>495</v>
      </c>
      <c r="B106" s="147" t="s">
        <v>542</v>
      </c>
    </row>
    <row r="107" spans="1:4" s="145" customFormat="1" ht="11.25" x14ac:dyDescent="0.15">
      <c r="A107" s="132" t="s">
        <v>496</v>
      </c>
      <c r="B107" s="106" t="s">
        <v>497</v>
      </c>
    </row>
    <row r="108" spans="1:4" s="145" customFormat="1" ht="11.25" x14ac:dyDescent="0.15">
      <c r="A108" s="148" t="s">
        <v>498</v>
      </c>
      <c r="B108" s="149" t="s">
        <v>543</v>
      </c>
    </row>
    <row r="109" spans="1:4" s="145" customFormat="1" ht="11.25" x14ac:dyDescent="0.15">
      <c r="A109" s="148" t="s">
        <v>500</v>
      </c>
      <c r="B109" s="149" t="s">
        <v>544</v>
      </c>
    </row>
    <row r="110" spans="1:4" s="145" customFormat="1" ht="101.25" x14ac:dyDescent="0.15">
      <c r="A110" s="114" t="s">
        <v>502</v>
      </c>
      <c r="B110" s="149" t="s">
        <v>912</v>
      </c>
    </row>
    <row r="111" spans="1:4" s="145" customFormat="1" ht="11.25" x14ac:dyDescent="0.15">
      <c r="A111" s="132" t="s">
        <v>478</v>
      </c>
      <c r="B111" s="150" t="s">
        <v>545</v>
      </c>
    </row>
    <row r="112" spans="1:4" s="145" customFormat="1" ht="11.25" x14ac:dyDescent="0.15">
      <c r="A112" s="114"/>
      <c r="B112" s="111" t="s">
        <v>546</v>
      </c>
      <c r="D112" s="151"/>
    </row>
    <row r="113" spans="1:4" s="145" customFormat="1" ht="11.25" x14ac:dyDescent="0.15">
      <c r="A113" s="114"/>
      <c r="B113" s="111" t="s">
        <v>547</v>
      </c>
      <c r="D113" s="151"/>
    </row>
    <row r="114" spans="1:4" s="145" customFormat="1" ht="11.25" x14ac:dyDescent="0.15">
      <c r="A114" s="114"/>
      <c r="B114" s="111" t="s">
        <v>548</v>
      </c>
      <c r="D114" s="151"/>
    </row>
    <row r="115" spans="1:4" s="145" customFormat="1" ht="11.25" x14ac:dyDescent="0.15">
      <c r="A115" s="114"/>
      <c r="B115" s="111" t="s">
        <v>549</v>
      </c>
      <c r="D115" s="151"/>
    </row>
    <row r="116" spans="1:4" s="145" customFormat="1" ht="24.75" customHeight="1" x14ac:dyDescent="0.15">
      <c r="A116" s="114"/>
      <c r="B116" s="111" t="s">
        <v>550</v>
      </c>
      <c r="D116" s="151"/>
    </row>
    <row r="117" spans="1:4" s="119" customFormat="1" ht="37.5" customHeight="1" x14ac:dyDescent="0.2">
      <c r="A117" s="105"/>
      <c r="B117" s="152" t="s">
        <v>551</v>
      </c>
      <c r="C117" s="153"/>
    </row>
    <row r="118" spans="1:4" s="138" customFormat="1" ht="12" customHeight="1" x14ac:dyDescent="0.15">
      <c r="A118" s="154"/>
      <c r="B118" s="155"/>
    </row>
    <row r="119" spans="1:4" s="119" customFormat="1" ht="12" x14ac:dyDescent="0.2">
      <c r="A119" s="154"/>
      <c r="B119" s="155"/>
    </row>
    <row r="120" spans="1:4" s="119" customFormat="1" ht="12" x14ac:dyDescent="0.2">
      <c r="A120" s="130" t="str">
        <f>data!F2</f>
        <v>Can keep up with bills</v>
      </c>
      <c r="B120" s="156"/>
    </row>
    <row r="121" spans="1:4" s="119" customFormat="1" ht="15" customHeight="1" x14ac:dyDescent="0.2">
      <c r="A121" s="105" t="s">
        <v>495</v>
      </c>
      <c r="B121" s="106" t="s">
        <v>483</v>
      </c>
    </row>
    <row r="122" spans="1:4" s="157" customFormat="1" ht="11.25" x14ac:dyDescent="0.15">
      <c r="A122" s="105" t="s">
        <v>496</v>
      </c>
      <c r="B122" s="115" t="s">
        <v>910</v>
      </c>
    </row>
    <row r="123" spans="1:4" s="157" customFormat="1" ht="11.25" x14ac:dyDescent="0.15">
      <c r="A123" s="105" t="s">
        <v>498</v>
      </c>
      <c r="B123" s="158" t="s">
        <v>552</v>
      </c>
    </row>
    <row r="124" spans="1:4" s="157" customFormat="1" ht="11.25" x14ac:dyDescent="0.15">
      <c r="A124" s="105" t="s">
        <v>500</v>
      </c>
      <c r="B124" s="115" t="s">
        <v>553</v>
      </c>
    </row>
    <row r="125" spans="1:4" s="157" customFormat="1" ht="22.5" x14ac:dyDescent="0.15">
      <c r="A125" s="111" t="s">
        <v>502</v>
      </c>
      <c r="B125" s="159" t="s">
        <v>554</v>
      </c>
    </row>
    <row r="126" spans="1:4" s="157" customFormat="1" ht="22.5" x14ac:dyDescent="0.15">
      <c r="A126" s="111"/>
      <c r="B126" s="115" t="s">
        <v>555</v>
      </c>
    </row>
    <row r="127" spans="1:4" s="157" customFormat="1" ht="22.5" x14ac:dyDescent="0.15">
      <c r="A127" s="113"/>
      <c r="B127" s="115" t="s">
        <v>556</v>
      </c>
    </row>
    <row r="128" spans="1:4" s="157" customFormat="1" ht="46.5" x14ac:dyDescent="0.15">
      <c r="A128" s="132" t="s">
        <v>478</v>
      </c>
      <c r="B128" s="159" t="s">
        <v>557</v>
      </c>
    </row>
    <row r="129" spans="1:2" s="157" customFormat="1" ht="78.75" x14ac:dyDescent="0.15">
      <c r="A129" s="114"/>
      <c r="B129" s="115" t="s">
        <v>884</v>
      </c>
    </row>
    <row r="130" spans="1:2" s="157" customFormat="1" ht="22.5" x14ac:dyDescent="0.15">
      <c r="A130" s="114"/>
      <c r="B130" s="115" t="s">
        <v>558</v>
      </c>
    </row>
    <row r="131" spans="1:2" s="157" customFormat="1" ht="24.75" customHeight="1" x14ac:dyDescent="0.15">
      <c r="A131" s="114"/>
      <c r="B131" s="115" t="s">
        <v>559</v>
      </c>
    </row>
    <row r="132" spans="1:2" s="157" customFormat="1" ht="26.25" customHeight="1" x14ac:dyDescent="0.15">
      <c r="A132" s="114"/>
      <c r="B132" s="160" t="s">
        <v>901</v>
      </c>
    </row>
    <row r="133" spans="1:2" s="157" customFormat="1" ht="21.75" customHeight="1" x14ac:dyDescent="0.15">
      <c r="A133" s="114"/>
      <c r="B133" s="115" t="s">
        <v>902</v>
      </c>
    </row>
    <row r="134" spans="1:2" s="157" customFormat="1" ht="24.75" customHeight="1" x14ac:dyDescent="0.15">
      <c r="A134" s="114"/>
      <c r="B134" s="161" t="s">
        <v>903</v>
      </c>
    </row>
    <row r="135" spans="1:2" s="157" customFormat="1" ht="11.25" x14ac:dyDescent="0.15">
      <c r="A135" s="114"/>
      <c r="B135" s="162" t="s">
        <v>578</v>
      </c>
    </row>
    <row r="136" spans="1:2" s="157" customFormat="1" ht="22.5" x14ac:dyDescent="0.15">
      <c r="A136" s="114"/>
      <c r="B136" s="163" t="s">
        <v>560</v>
      </c>
    </row>
    <row r="137" spans="1:2" s="157" customFormat="1" ht="23.25" customHeight="1" x14ac:dyDescent="0.15">
      <c r="A137" s="132" t="s">
        <v>516</v>
      </c>
      <c r="B137" s="115" t="s">
        <v>561</v>
      </c>
    </row>
    <row r="138" spans="1:2" s="157" customFormat="1" ht="22.5" x14ac:dyDescent="0.15">
      <c r="A138" s="105"/>
      <c r="B138" s="121" t="s">
        <v>562</v>
      </c>
    </row>
    <row r="139" spans="1:2" s="157" customFormat="1" ht="12" customHeight="1" x14ac:dyDescent="0.2">
      <c r="A139" s="119"/>
      <c r="B139" s="119"/>
    </row>
    <row r="140" spans="1:2" s="157" customFormat="1" ht="12" customHeight="1" x14ac:dyDescent="0.2">
      <c r="A140" s="119"/>
      <c r="B140" s="119"/>
    </row>
    <row r="141" spans="1:2" s="157" customFormat="1" ht="12" customHeight="1" x14ac:dyDescent="0.2">
      <c r="A141" s="130" t="str">
        <f>data!G2</f>
        <v>GP satisfaction</v>
      </c>
      <c r="B141" s="119"/>
    </row>
    <row r="142" spans="1:2" s="157" customFormat="1" ht="15" customHeight="1" x14ac:dyDescent="0.15">
      <c r="A142" s="105" t="s">
        <v>495</v>
      </c>
      <c r="B142" s="106" t="s">
        <v>485</v>
      </c>
    </row>
    <row r="143" spans="1:2" s="157" customFormat="1" ht="11.25" customHeight="1" x14ac:dyDescent="0.15">
      <c r="A143" s="105" t="s">
        <v>496</v>
      </c>
      <c r="B143" s="164" t="s">
        <v>910</v>
      </c>
    </row>
    <row r="144" spans="1:2" s="157" customFormat="1" ht="11.25" customHeight="1" x14ac:dyDescent="0.15">
      <c r="A144" s="105" t="s">
        <v>498</v>
      </c>
      <c r="B144" s="106" t="s">
        <v>552</v>
      </c>
    </row>
    <row r="145" spans="1:2" s="157" customFormat="1" ht="11.25" customHeight="1" x14ac:dyDescent="0.15">
      <c r="A145" s="105" t="s">
        <v>500</v>
      </c>
      <c r="B145" s="106" t="s">
        <v>553</v>
      </c>
    </row>
    <row r="146" spans="1:2" s="157" customFormat="1" ht="37.5" customHeight="1" x14ac:dyDescent="0.15">
      <c r="A146" s="109" t="s">
        <v>502</v>
      </c>
      <c r="B146" s="159" t="s">
        <v>904</v>
      </c>
    </row>
    <row r="147" spans="1:2" s="157" customFormat="1" ht="48" customHeight="1" x14ac:dyDescent="0.15">
      <c r="A147" s="287" t="s">
        <v>478</v>
      </c>
      <c r="B147" s="159" t="s">
        <v>569</v>
      </c>
    </row>
    <row r="148" spans="1:2" s="157" customFormat="1" ht="26.25" customHeight="1" x14ac:dyDescent="0.15">
      <c r="A148" s="288"/>
      <c r="B148" s="115" t="s">
        <v>570</v>
      </c>
    </row>
    <row r="149" spans="1:2" s="157" customFormat="1" ht="24" customHeight="1" x14ac:dyDescent="0.15">
      <c r="A149" s="288"/>
      <c r="B149" s="115" t="s">
        <v>558</v>
      </c>
    </row>
    <row r="150" spans="1:2" s="157" customFormat="1" ht="25.5" customHeight="1" x14ac:dyDescent="0.15">
      <c r="A150" s="288"/>
      <c r="B150" s="115" t="s">
        <v>559</v>
      </c>
    </row>
    <row r="151" spans="1:2" s="157" customFormat="1" ht="25.5" customHeight="1" x14ac:dyDescent="0.15">
      <c r="A151" s="288"/>
      <c r="B151" s="160" t="s">
        <v>901</v>
      </c>
    </row>
    <row r="152" spans="1:2" s="157" customFormat="1" ht="23.25" customHeight="1" x14ac:dyDescent="0.15">
      <c r="A152" s="288"/>
      <c r="B152" s="115" t="s">
        <v>902</v>
      </c>
    </row>
    <row r="153" spans="1:2" s="157" customFormat="1" ht="22.5" customHeight="1" x14ac:dyDescent="0.15">
      <c r="A153" s="288"/>
      <c r="B153" s="161" t="s">
        <v>903</v>
      </c>
    </row>
    <row r="154" spans="1:2" s="157" customFormat="1" ht="12" customHeight="1" x14ac:dyDescent="0.15">
      <c r="A154" s="288"/>
      <c r="B154" s="162" t="s">
        <v>578</v>
      </c>
    </row>
    <row r="155" spans="1:2" s="157" customFormat="1" ht="26.25" customHeight="1" x14ac:dyDescent="0.15">
      <c r="A155" s="289"/>
      <c r="B155" s="163" t="s">
        <v>560</v>
      </c>
    </row>
    <row r="156" spans="1:2" s="157" customFormat="1" ht="24.75" customHeight="1" x14ac:dyDescent="0.15">
      <c r="A156" s="114" t="s">
        <v>516</v>
      </c>
      <c r="B156" s="115" t="s">
        <v>561</v>
      </c>
    </row>
    <row r="157" spans="1:2" s="157" customFormat="1" ht="27.75" customHeight="1" x14ac:dyDescent="0.15">
      <c r="A157" s="105"/>
      <c r="B157" s="165" t="s">
        <v>562</v>
      </c>
    </row>
    <row r="158" spans="1:2" s="157" customFormat="1" ht="12" customHeight="1" x14ac:dyDescent="0.2">
      <c r="A158" s="119"/>
      <c r="B158" s="119"/>
    </row>
    <row r="159" spans="1:2" ht="12" customHeight="1" x14ac:dyDescent="0.2"/>
    <row r="160" spans="1:2" x14ac:dyDescent="0.2">
      <c r="A160" s="130" t="str">
        <f>data!H2</f>
        <v>Two parent households</v>
      </c>
    </row>
    <row r="161" spans="1:3" ht="15" customHeight="1" x14ac:dyDescent="0.2">
      <c r="A161" s="105" t="s">
        <v>495</v>
      </c>
      <c r="B161" s="106" t="s">
        <v>484</v>
      </c>
    </row>
    <row r="162" spans="1:3" s="166" customFormat="1" ht="12.75" customHeight="1" x14ac:dyDescent="0.15">
      <c r="A162" s="105" t="s">
        <v>496</v>
      </c>
      <c r="B162" s="106" t="s">
        <v>911</v>
      </c>
    </row>
    <row r="163" spans="1:3" s="166" customFormat="1" ht="11.25" x14ac:dyDescent="0.15">
      <c r="A163" s="105" t="s">
        <v>498</v>
      </c>
      <c r="B163" s="107" t="s">
        <v>499</v>
      </c>
      <c r="C163" s="167"/>
    </row>
    <row r="164" spans="1:3" s="166" customFormat="1" ht="11.25" x14ac:dyDescent="0.15">
      <c r="A164" s="105" t="s">
        <v>500</v>
      </c>
      <c r="B164" s="106" t="s">
        <v>563</v>
      </c>
      <c r="C164" s="168"/>
    </row>
    <row r="165" spans="1:3" s="166" customFormat="1" ht="50.25" customHeight="1" x14ac:dyDescent="0.15">
      <c r="A165" s="113" t="s">
        <v>502</v>
      </c>
      <c r="B165" s="106" t="s">
        <v>564</v>
      </c>
      <c r="C165" s="169"/>
    </row>
    <row r="166" spans="1:3" s="166" customFormat="1" ht="36.75" customHeight="1" x14ac:dyDescent="0.15">
      <c r="A166" s="109" t="s">
        <v>478</v>
      </c>
      <c r="B166" s="122" t="s">
        <v>565</v>
      </c>
      <c r="C166" s="169"/>
    </row>
    <row r="167" spans="1:3" s="166" customFormat="1" ht="112.5" x14ac:dyDescent="0.15">
      <c r="A167" s="111"/>
      <c r="B167" s="141" t="s">
        <v>566</v>
      </c>
      <c r="C167" s="168"/>
    </row>
    <row r="168" spans="1:3" s="166" customFormat="1" ht="22.5" x14ac:dyDescent="0.15">
      <c r="A168" s="111"/>
      <c r="B168" s="141" t="s">
        <v>567</v>
      </c>
    </row>
    <row r="169" spans="1:3" s="166" customFormat="1" ht="15.75" customHeight="1" x14ac:dyDescent="0.15">
      <c r="A169" s="105"/>
      <c r="B169" s="170" t="s">
        <v>568</v>
      </c>
    </row>
    <row r="170" spans="1:3" s="166" customFormat="1" ht="22.5" x14ac:dyDescent="0.15">
      <c r="A170" s="114" t="s">
        <v>516</v>
      </c>
      <c r="B170" s="122" t="s">
        <v>541</v>
      </c>
    </row>
    <row r="171" spans="1:3" s="166" customFormat="1" ht="38.25" customHeight="1" x14ac:dyDescent="0.15">
      <c r="A171" s="105"/>
      <c r="B171" s="171" t="s">
        <v>518</v>
      </c>
    </row>
    <row r="172" spans="1:3" s="166" customFormat="1" ht="12" x14ac:dyDescent="0.2">
      <c r="A172" s="119"/>
      <c r="B172" s="119"/>
      <c r="C172" s="168"/>
    </row>
    <row r="173" spans="1:3" s="166" customFormat="1" ht="12" x14ac:dyDescent="0.2">
      <c r="A173" s="119"/>
      <c r="B173" s="119"/>
    </row>
    <row r="174" spans="1:3" x14ac:dyDescent="0.2">
      <c r="A174" s="130" t="str">
        <f>data!I2</f>
        <v>Feeling safe after dark</v>
      </c>
    </row>
    <row r="175" spans="1:3" ht="15.75" customHeight="1" x14ac:dyDescent="0.2">
      <c r="A175" s="105" t="s">
        <v>495</v>
      </c>
      <c r="B175" s="108" t="s">
        <v>486</v>
      </c>
    </row>
    <row r="176" spans="1:3" s="157" customFormat="1" ht="11.25" x14ac:dyDescent="0.15">
      <c r="A176" s="105" t="s">
        <v>496</v>
      </c>
      <c r="B176" s="164" t="s">
        <v>910</v>
      </c>
    </row>
    <row r="177" spans="1:3" s="157" customFormat="1" ht="11.25" x14ac:dyDescent="0.15">
      <c r="A177" s="105" t="s">
        <v>498</v>
      </c>
      <c r="B177" s="108" t="s">
        <v>571</v>
      </c>
    </row>
    <row r="178" spans="1:3" s="157" customFormat="1" ht="11.25" x14ac:dyDescent="0.15">
      <c r="A178" s="105" t="s">
        <v>500</v>
      </c>
      <c r="B178" s="108" t="s">
        <v>553</v>
      </c>
    </row>
    <row r="179" spans="1:3" s="157" customFormat="1" ht="24.75" customHeight="1" x14ac:dyDescent="0.15">
      <c r="A179" s="111" t="s">
        <v>502</v>
      </c>
      <c r="B179" s="115" t="s">
        <v>905</v>
      </c>
    </row>
    <row r="180" spans="1:3" s="157" customFormat="1" ht="46.5" x14ac:dyDescent="0.15">
      <c r="A180" s="132" t="s">
        <v>478</v>
      </c>
      <c r="B180" s="159" t="s">
        <v>557</v>
      </c>
    </row>
    <row r="181" spans="1:3" s="157" customFormat="1" ht="25.5" customHeight="1" x14ac:dyDescent="0.15">
      <c r="A181" s="114"/>
      <c r="B181" s="115" t="s">
        <v>558</v>
      </c>
      <c r="C181" s="168"/>
    </row>
    <row r="182" spans="1:3" s="157" customFormat="1" ht="25.5" customHeight="1" x14ac:dyDescent="0.15">
      <c r="A182" s="114"/>
      <c r="B182" s="115" t="s">
        <v>559</v>
      </c>
    </row>
    <row r="183" spans="1:3" s="157" customFormat="1" ht="22.5" x14ac:dyDescent="0.15">
      <c r="A183" s="114"/>
      <c r="B183" s="160" t="s">
        <v>901</v>
      </c>
    </row>
    <row r="184" spans="1:3" s="157" customFormat="1" ht="22.5" x14ac:dyDescent="0.15">
      <c r="A184" s="114"/>
      <c r="B184" s="115" t="s">
        <v>902</v>
      </c>
    </row>
    <row r="185" spans="1:3" s="157" customFormat="1" ht="22.5" x14ac:dyDescent="0.15">
      <c r="A185" s="114"/>
      <c r="B185" s="161" t="s">
        <v>903</v>
      </c>
    </row>
    <row r="186" spans="1:3" s="157" customFormat="1" ht="22.5" x14ac:dyDescent="0.15">
      <c r="A186" s="114"/>
      <c r="B186" s="162" t="s">
        <v>906</v>
      </c>
    </row>
    <row r="187" spans="1:3" s="157" customFormat="1" ht="25.5" x14ac:dyDescent="0.15">
      <c r="A187" s="105"/>
      <c r="B187" s="165" t="s">
        <v>560</v>
      </c>
    </row>
    <row r="188" spans="1:3" s="157" customFormat="1" ht="22.5" x14ac:dyDescent="0.15">
      <c r="A188" s="114" t="s">
        <v>516</v>
      </c>
      <c r="B188" s="115" t="s">
        <v>561</v>
      </c>
    </row>
    <row r="189" spans="1:3" s="157" customFormat="1" ht="25.5" x14ac:dyDescent="0.15">
      <c r="A189" s="105"/>
      <c r="B189" s="165" t="s">
        <v>562</v>
      </c>
    </row>
    <row r="190" spans="1:3" ht="12" customHeight="1" x14ac:dyDescent="0.2"/>
    <row r="191" spans="1:3" ht="12" customHeight="1" x14ac:dyDescent="0.2"/>
    <row r="192" spans="1:3" x14ac:dyDescent="0.2">
      <c r="A192" s="130" t="str">
        <f>data!J2</f>
        <v>Employed</v>
      </c>
    </row>
    <row r="193" spans="1:5" s="172" customFormat="1" ht="15" customHeight="1" x14ac:dyDescent="0.2">
      <c r="A193" s="105" t="s">
        <v>495</v>
      </c>
      <c r="B193" s="108" t="s">
        <v>487</v>
      </c>
    </row>
    <row r="194" spans="1:5" s="172" customFormat="1" ht="12" x14ac:dyDescent="0.2">
      <c r="A194" s="105" t="s">
        <v>496</v>
      </c>
      <c r="B194" s="173" t="s">
        <v>572</v>
      </c>
    </row>
    <row r="195" spans="1:5" s="172" customFormat="1" ht="12" x14ac:dyDescent="0.2">
      <c r="A195" s="105" t="s">
        <v>498</v>
      </c>
      <c r="B195" s="174" t="s">
        <v>499</v>
      </c>
    </row>
    <row r="196" spans="1:5" s="172" customFormat="1" ht="11.25" customHeight="1" x14ac:dyDescent="0.2">
      <c r="A196" s="105" t="s">
        <v>500</v>
      </c>
      <c r="B196" s="173" t="s">
        <v>858</v>
      </c>
    </row>
    <row r="197" spans="1:5" s="172" customFormat="1" ht="35.25" x14ac:dyDescent="0.2">
      <c r="A197" s="109" t="s">
        <v>502</v>
      </c>
      <c r="B197" s="173" t="s">
        <v>573</v>
      </c>
    </row>
    <row r="198" spans="1:5" s="172" customFormat="1" ht="34.5" x14ac:dyDescent="0.2">
      <c r="A198" s="132" t="s">
        <v>478</v>
      </c>
      <c r="B198" s="175" t="s">
        <v>856</v>
      </c>
    </row>
    <row r="199" spans="1:5" s="172" customFormat="1" ht="38.25" customHeight="1" x14ac:dyDescent="0.2">
      <c r="A199" s="114"/>
      <c r="B199" s="176" t="s">
        <v>574</v>
      </c>
      <c r="E199" s="177"/>
    </row>
    <row r="200" spans="1:5" s="172" customFormat="1" ht="49.5" customHeight="1" x14ac:dyDescent="0.2">
      <c r="A200" s="114"/>
      <c r="B200" s="112" t="s">
        <v>885</v>
      </c>
    </row>
    <row r="201" spans="1:5" s="172" customFormat="1" ht="35.25" customHeight="1" x14ac:dyDescent="0.2">
      <c r="A201" s="114"/>
      <c r="B201" s="178" t="s">
        <v>575</v>
      </c>
    </row>
    <row r="202" spans="1:5" s="172" customFormat="1" ht="12" x14ac:dyDescent="0.2">
      <c r="A202" s="114"/>
      <c r="B202" s="179" t="s">
        <v>576</v>
      </c>
    </row>
    <row r="203" spans="1:5" s="172" customFormat="1" ht="27.75" customHeight="1" x14ac:dyDescent="0.2">
      <c r="A203" s="105"/>
      <c r="B203" s="127" t="s">
        <v>577</v>
      </c>
    </row>
    <row r="204" spans="1:5" s="172" customFormat="1" ht="22.5" x14ac:dyDescent="0.2">
      <c r="A204" s="132" t="s">
        <v>516</v>
      </c>
      <c r="B204" s="122" t="s">
        <v>541</v>
      </c>
    </row>
    <row r="205" spans="1:5" s="172" customFormat="1" ht="38.25" customHeight="1" x14ac:dyDescent="0.2">
      <c r="A205" s="105"/>
      <c r="B205" s="171" t="s">
        <v>518</v>
      </c>
    </row>
    <row r="206" spans="1:5" ht="12" customHeight="1" x14ac:dyDescent="0.2"/>
    <row r="207" spans="1:5" ht="12" customHeight="1" x14ac:dyDescent="0.2"/>
    <row r="208" spans="1:5" x14ac:dyDescent="0.2">
      <c r="A208" s="130" t="str">
        <f>data!K2</f>
        <v>Adequate living space</v>
      </c>
    </row>
    <row r="209" spans="1:2" x14ac:dyDescent="0.2">
      <c r="A209" s="105" t="s">
        <v>495</v>
      </c>
      <c r="B209" s="106" t="s">
        <v>579</v>
      </c>
    </row>
    <row r="210" spans="1:2" x14ac:dyDescent="0.2">
      <c r="A210" s="105" t="s">
        <v>496</v>
      </c>
      <c r="B210" s="106" t="s">
        <v>497</v>
      </c>
    </row>
    <row r="211" spans="1:2" x14ac:dyDescent="0.2">
      <c r="A211" s="105" t="s">
        <v>498</v>
      </c>
      <c r="B211" s="107" t="s">
        <v>499</v>
      </c>
    </row>
    <row r="212" spans="1:2" x14ac:dyDescent="0.2">
      <c r="A212" s="105" t="s">
        <v>500</v>
      </c>
      <c r="B212" s="108" t="s">
        <v>857</v>
      </c>
    </row>
    <row r="213" spans="1:2" ht="33.75" x14ac:dyDescent="0.2">
      <c r="A213" s="113" t="s">
        <v>502</v>
      </c>
      <c r="B213" s="108" t="s">
        <v>580</v>
      </c>
    </row>
    <row r="214" spans="1:2" ht="105" customHeight="1" x14ac:dyDescent="0.2">
      <c r="A214" s="132" t="s">
        <v>478</v>
      </c>
      <c r="B214" s="112" t="s">
        <v>581</v>
      </c>
    </row>
    <row r="215" spans="1:2" ht="22.5" x14ac:dyDescent="0.2">
      <c r="A215" s="111"/>
      <c r="B215" s="112" t="s">
        <v>582</v>
      </c>
    </row>
    <row r="216" spans="1:2" ht="35.25" customHeight="1" x14ac:dyDescent="0.2">
      <c r="A216" s="111"/>
      <c r="B216" s="178" t="s">
        <v>583</v>
      </c>
    </row>
    <row r="217" spans="1:2" ht="45" x14ac:dyDescent="0.2">
      <c r="A217" s="111"/>
      <c r="B217" s="178" t="s">
        <v>584</v>
      </c>
    </row>
    <row r="218" spans="1:2" ht="45" x14ac:dyDescent="0.2">
      <c r="A218" s="111"/>
      <c r="B218" s="178" t="s">
        <v>585</v>
      </c>
    </row>
    <row r="219" spans="1:2" x14ac:dyDescent="0.2">
      <c r="A219" s="114"/>
      <c r="B219" s="116" t="s">
        <v>586</v>
      </c>
    </row>
    <row r="220" spans="1:2" ht="51" x14ac:dyDescent="0.2">
      <c r="A220" s="114"/>
      <c r="B220" s="180" t="s">
        <v>587</v>
      </c>
    </row>
    <row r="221" spans="1:2" x14ac:dyDescent="0.2">
      <c r="A221" s="111"/>
      <c r="B221" s="178" t="s">
        <v>576</v>
      </c>
    </row>
    <row r="222" spans="1:2" ht="22.5" x14ac:dyDescent="0.2">
      <c r="A222" s="113"/>
      <c r="B222" s="127" t="s">
        <v>588</v>
      </c>
    </row>
    <row r="223" spans="1:2" ht="22.5" x14ac:dyDescent="0.2">
      <c r="A223" s="132" t="s">
        <v>516</v>
      </c>
      <c r="B223" s="122" t="s">
        <v>541</v>
      </c>
    </row>
    <row r="224" spans="1:2" ht="33.75" x14ac:dyDescent="0.2">
      <c r="A224" s="105"/>
      <c r="B224" s="171" t="s">
        <v>518</v>
      </c>
    </row>
    <row r="225" spans="1:2" x14ac:dyDescent="0.2">
      <c r="A225" s="181"/>
      <c r="B225" s="182"/>
    </row>
    <row r="226" spans="1:2" x14ac:dyDescent="0.2">
      <c r="A226" s="181"/>
      <c r="B226" s="182"/>
    </row>
    <row r="227" spans="1:2" x14ac:dyDescent="0.2">
      <c r="A227" s="130" t="str">
        <f>data!L2</f>
        <v>Local area satisfaction</v>
      </c>
    </row>
    <row r="228" spans="1:2" ht="15" customHeight="1" x14ac:dyDescent="0.2">
      <c r="A228" s="105" t="s">
        <v>495</v>
      </c>
      <c r="B228" s="106" t="s">
        <v>488</v>
      </c>
    </row>
    <row r="229" spans="1:2" x14ac:dyDescent="0.2">
      <c r="A229" s="105" t="s">
        <v>496</v>
      </c>
      <c r="B229" s="164" t="s">
        <v>910</v>
      </c>
    </row>
    <row r="230" spans="1:2" x14ac:dyDescent="0.2">
      <c r="A230" s="105" t="s">
        <v>498</v>
      </c>
      <c r="B230" s="106" t="s">
        <v>552</v>
      </c>
    </row>
    <row r="231" spans="1:2" x14ac:dyDescent="0.2">
      <c r="A231" s="105" t="s">
        <v>500</v>
      </c>
      <c r="B231" s="106" t="s">
        <v>553</v>
      </c>
    </row>
    <row r="232" spans="1:2" ht="56.25" x14ac:dyDescent="0.2">
      <c r="A232" s="109" t="s">
        <v>502</v>
      </c>
      <c r="B232" s="159" t="s">
        <v>907</v>
      </c>
    </row>
    <row r="233" spans="1:2" ht="46.5" x14ac:dyDescent="0.2">
      <c r="A233" s="287" t="s">
        <v>478</v>
      </c>
      <c r="B233" s="159" t="s">
        <v>569</v>
      </c>
    </row>
    <row r="234" spans="1:2" ht="22.5" x14ac:dyDescent="0.2">
      <c r="A234" s="288"/>
      <c r="B234" s="115" t="s">
        <v>558</v>
      </c>
    </row>
    <row r="235" spans="1:2" ht="24" customHeight="1" x14ac:dyDescent="0.2">
      <c r="A235" s="288"/>
      <c r="B235" s="115" t="s">
        <v>559</v>
      </c>
    </row>
    <row r="236" spans="1:2" ht="22.5" x14ac:dyDescent="0.2">
      <c r="A236" s="288"/>
      <c r="B236" s="160" t="s">
        <v>901</v>
      </c>
    </row>
    <row r="237" spans="1:2" ht="22.5" x14ac:dyDescent="0.2">
      <c r="A237" s="288"/>
      <c r="B237" s="115" t="s">
        <v>902</v>
      </c>
    </row>
    <row r="238" spans="1:2" ht="22.5" x14ac:dyDescent="0.2">
      <c r="A238" s="288"/>
      <c r="B238" s="161" t="s">
        <v>903</v>
      </c>
    </row>
    <row r="239" spans="1:2" x14ac:dyDescent="0.2">
      <c r="A239" s="288"/>
      <c r="B239" s="183" t="s">
        <v>578</v>
      </c>
    </row>
    <row r="240" spans="1:2" ht="22.5" x14ac:dyDescent="0.2">
      <c r="A240" s="289"/>
      <c r="B240" s="121" t="s">
        <v>560</v>
      </c>
    </row>
    <row r="241" spans="1:2" ht="22.5" x14ac:dyDescent="0.2">
      <c r="A241" s="114" t="s">
        <v>516</v>
      </c>
      <c r="B241" s="115" t="s">
        <v>561</v>
      </c>
    </row>
    <row r="242" spans="1:2" ht="22.5" x14ac:dyDescent="0.2">
      <c r="A242" s="105"/>
      <c r="B242" s="121" t="s">
        <v>562</v>
      </c>
    </row>
    <row r="244" spans="1:2" x14ac:dyDescent="0.2">
      <c r="A244" s="128"/>
      <c r="B244" s="129"/>
    </row>
    <row r="245" spans="1:2" x14ac:dyDescent="0.2">
      <c r="A245" s="128"/>
      <c r="B245" s="129"/>
    </row>
    <row r="246" spans="1:2" x14ac:dyDescent="0.2">
      <c r="A246" s="130" t="s">
        <v>589</v>
      </c>
      <c r="B246" s="129"/>
    </row>
    <row r="247" spans="1:2" x14ac:dyDescent="0.2">
      <c r="A247" s="105" t="s">
        <v>590</v>
      </c>
      <c r="B247" s="184" t="s">
        <v>591</v>
      </c>
    </row>
    <row r="248" spans="1:2" x14ac:dyDescent="0.2">
      <c r="A248" s="105" t="s">
        <v>592</v>
      </c>
      <c r="B248" s="278" t="s">
        <v>593</v>
      </c>
    </row>
    <row r="249" spans="1:2" ht="33.75" x14ac:dyDescent="0.2">
      <c r="A249" s="105" t="s">
        <v>594</v>
      </c>
      <c r="B249" s="185" t="s">
        <v>595</v>
      </c>
    </row>
  </sheetData>
  <sheetProtection password="C3EF" sheet="1" scenarios="1"/>
  <mergeCells count="2">
    <mergeCell ref="A147:A155"/>
    <mergeCell ref="A233:A240"/>
  </mergeCells>
  <conditionalFormatting sqref="C3:E3 B7">
    <cfRule type="cellIs" dxfId="1" priority="1" operator="equal">
      <formula>TRUE</formula>
    </cfRule>
  </conditionalFormatting>
  <hyperlinks>
    <hyperlink ref="B41" r:id="rId1" xr:uid="{00000000-0004-0000-0300-000000000000}"/>
    <hyperlink ref="B136" r:id="rId2" xr:uid="{00000000-0004-0000-0300-000001000000}"/>
    <hyperlink ref="B138" r:id="rId3" xr:uid="{00000000-0004-0000-0300-000002000000}"/>
    <hyperlink ref="B171" r:id="rId4" xr:uid="{00000000-0004-0000-0300-000003000000}"/>
    <hyperlink ref="B169" r:id="rId5" xr:uid="{00000000-0004-0000-0300-000004000000}"/>
    <hyperlink ref="B157" r:id="rId6" xr:uid="{00000000-0004-0000-0300-000005000000}"/>
    <hyperlink ref="B189" r:id="rId7" xr:uid="{00000000-0004-0000-0300-000006000000}"/>
    <hyperlink ref="B240" r:id="rId8" xr:uid="{00000000-0004-0000-0300-000007000000}"/>
    <hyperlink ref="B242" r:id="rId9" xr:uid="{00000000-0004-0000-0300-000008000000}"/>
    <hyperlink ref="B247" r:id="rId10" xr:uid="{00000000-0004-0000-0300-000009000000}"/>
    <hyperlink ref="B248" r:id="rId11" xr:uid="{00000000-0004-0000-0300-00000A000000}"/>
    <hyperlink ref="B99" r:id="rId12" xr:uid="{00000000-0004-0000-0300-00000B000000}"/>
    <hyperlink ref="B222" r:id="rId13" xr:uid="{00000000-0004-0000-0300-00000C000000}"/>
    <hyperlink ref="B45" r:id="rId14" xr:uid="{00000000-0004-0000-0300-00000D000000}"/>
    <hyperlink ref="B21" r:id="rId15" xr:uid="{00000000-0004-0000-0300-00000E000000}"/>
    <hyperlink ref="B203" r:id="rId16" xr:uid="{00000000-0004-0000-0300-00000F000000}"/>
    <hyperlink ref="B43" r:id="rId17" xr:uid="{00000000-0004-0000-0300-000010000000}"/>
    <hyperlink ref="B47" r:id="rId18" xr:uid="{00000000-0004-0000-0300-000011000000}"/>
    <hyperlink ref="B17" r:id="rId19" xr:uid="{00000000-0004-0000-0300-000012000000}"/>
    <hyperlink ref="B19" r:id="rId20" xr:uid="{00000000-0004-0000-0300-000013000000}"/>
    <hyperlink ref="B23" r:id="rId21" xr:uid="{00000000-0004-0000-0300-000014000000}"/>
    <hyperlink ref="B205" r:id="rId22" xr:uid="{00000000-0004-0000-0300-000015000000}"/>
    <hyperlink ref="B224" r:id="rId23" xr:uid="{00000000-0004-0000-0300-000016000000}"/>
    <hyperlink ref="B220" r:id="rId24" location="tab-introduction" xr:uid="{00000000-0004-0000-0300-000017000000}"/>
    <hyperlink ref="B97" r:id="rId25" xr:uid="{00000000-0004-0000-0300-000018000000}"/>
    <hyperlink ref="B101" r:id="rId26" xr:uid="{00000000-0004-0000-0300-000019000000}"/>
    <hyperlink ref="B117" r:id="rId27" xr:uid="{00000000-0004-0000-0300-00001A000000}"/>
    <hyperlink ref="B132" r:id="rId28" xr:uid="{00000000-0004-0000-0300-00001B000000}"/>
    <hyperlink ref="B134" r:id="rId29" xr:uid="{00000000-0004-0000-0300-00001C000000}"/>
    <hyperlink ref="B151" r:id="rId30" xr:uid="{00000000-0004-0000-0300-00001D000000}"/>
    <hyperlink ref="B155" r:id="rId31" xr:uid="{00000000-0004-0000-0300-00001E000000}"/>
    <hyperlink ref="B153" r:id="rId32" xr:uid="{00000000-0004-0000-0300-00001F000000}"/>
    <hyperlink ref="B183" r:id="rId33" xr:uid="{00000000-0004-0000-0300-000020000000}"/>
    <hyperlink ref="B185" r:id="rId34" xr:uid="{00000000-0004-0000-0300-000021000000}"/>
    <hyperlink ref="B236" r:id="rId35" xr:uid="{00000000-0004-0000-0300-000022000000}"/>
    <hyperlink ref="B238" r:id="rId36" xr:uid="{00000000-0004-0000-0300-000023000000}"/>
    <hyperlink ref="B71" r:id="rId37" xr:uid="{00000000-0004-0000-0300-000024000000}"/>
    <hyperlink ref="B69" r:id="rId38" xr:uid="{00000000-0004-0000-0300-000025000000}"/>
    <hyperlink ref="B187" r:id="rId39" xr:uid="{00000000-0004-0000-0300-000026000000}"/>
  </hyperlinks>
  <pageMargins left="0.7" right="0.7" top="0.75" bottom="0.75" header="0.3" footer="0.3"/>
  <pageSetup paperSize="9" scale="81" orientation="portrait" r:id="rId40"/>
  <rowBreaks count="11" manualBreakCount="11">
    <brk id="26" max="16383" man="1"/>
    <brk id="50" max="16383" man="1"/>
    <brk id="74" max="16383" man="1"/>
    <brk id="104" max="16383" man="1"/>
    <brk id="118" max="16383" man="1"/>
    <brk id="140" max="16383" man="1"/>
    <brk id="159" max="16383" man="1"/>
    <brk id="173" max="16383" man="1"/>
    <brk id="191" max="16383" man="1"/>
    <brk id="206" max="16383" man="1"/>
    <brk id="226" max="16383" man="1"/>
  </rowBreaks>
  <ignoredErrors>
    <ignoredError sqref="A3 A75 A105 A120 A160 A174 A192 A208 A27 A141 A227" unlockedFormula="1"/>
  </ignoredErrors>
  <drawing r:id="rId4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7:A31"/>
  <sheetViews>
    <sheetView showGridLines="0" showRowColHeaders="0" workbookViewId="0"/>
  </sheetViews>
  <sheetFormatPr defaultColWidth="9" defaultRowHeight="11.25" x14ac:dyDescent="0.15"/>
  <cols>
    <col min="1" max="1" width="76.5" style="166" customWidth="1"/>
    <col min="2" max="12" width="9" style="166"/>
    <col min="13" max="13" width="3.25" style="166" customWidth="1"/>
    <col min="14" max="14" width="28.875" style="166" customWidth="1"/>
    <col min="15" max="15" width="4.375" style="166" customWidth="1"/>
    <col min="16" max="16" width="16.5" style="166" customWidth="1"/>
    <col min="17" max="19" width="9" style="166"/>
    <col min="20" max="20" width="28.5" style="166" customWidth="1"/>
    <col min="21" max="16384" width="9" style="166"/>
  </cols>
  <sheetData>
    <row r="7" spans="1:1" ht="15" x14ac:dyDescent="0.15">
      <c r="A7" s="186" t="s">
        <v>879</v>
      </c>
    </row>
    <row r="8" spans="1:1" s="188" customFormat="1" ht="50.25" customHeight="1" x14ac:dyDescent="0.15">
      <c r="A8" s="187" t="s">
        <v>880</v>
      </c>
    </row>
    <row r="9" spans="1:1" ht="48.75" customHeight="1" x14ac:dyDescent="0.15">
      <c r="A9" s="189" t="s">
        <v>908</v>
      </c>
    </row>
    <row r="10" spans="1:1" ht="58.5" customHeight="1" x14ac:dyDescent="0.15">
      <c r="A10" s="279" t="s">
        <v>954</v>
      </c>
    </row>
    <row r="11" spans="1:1" ht="16.5" customHeight="1" x14ac:dyDescent="0.15">
      <c r="A11" s="280" t="s">
        <v>953</v>
      </c>
    </row>
    <row r="12" spans="1:1" ht="22.5" x14ac:dyDescent="0.15">
      <c r="A12" s="190" t="s">
        <v>603</v>
      </c>
    </row>
    <row r="13" spans="1:1" x14ac:dyDescent="0.15">
      <c r="A13" s="191"/>
    </row>
    <row r="14" spans="1:1" s="188" customFormat="1" ht="20.25" customHeight="1" x14ac:dyDescent="0.15">
      <c r="A14" s="192" t="s">
        <v>604</v>
      </c>
    </row>
    <row r="15" spans="1:1" s="188" customFormat="1" ht="18" customHeight="1" x14ac:dyDescent="0.15">
      <c r="A15" s="193" t="s">
        <v>606</v>
      </c>
    </row>
    <row r="16" spans="1:1" s="194" customFormat="1" ht="38.25" customHeight="1" x14ac:dyDescent="0.15">
      <c r="A16" s="193" t="s">
        <v>881</v>
      </c>
    </row>
    <row r="17" spans="1:1" s="188" customFormat="1" ht="50.25" customHeight="1" x14ac:dyDescent="0.15">
      <c r="A17" s="193" t="s">
        <v>951</v>
      </c>
    </row>
    <row r="18" spans="1:1" ht="38.25" customHeight="1" x14ac:dyDescent="0.15">
      <c r="A18" s="193" t="s">
        <v>952</v>
      </c>
    </row>
    <row r="19" spans="1:1" ht="38.25" customHeight="1" x14ac:dyDescent="0.15">
      <c r="A19" s="193" t="s">
        <v>607</v>
      </c>
    </row>
    <row r="20" spans="1:1" ht="38.25" customHeight="1" x14ac:dyDescent="0.15">
      <c r="A20" s="193" t="s">
        <v>886</v>
      </c>
    </row>
    <row r="21" spans="1:1" ht="49.5" customHeight="1" x14ac:dyDescent="0.15">
      <c r="A21" s="193" t="s">
        <v>937</v>
      </c>
    </row>
    <row r="22" spans="1:1" ht="38.25" customHeight="1" x14ac:dyDescent="0.15">
      <c r="A22" s="193" t="s">
        <v>608</v>
      </c>
    </row>
    <row r="23" spans="1:1" ht="27" customHeight="1" x14ac:dyDescent="0.15">
      <c r="A23" s="193" t="s">
        <v>949</v>
      </c>
    </row>
    <row r="24" spans="1:1" ht="18.75" customHeight="1" x14ac:dyDescent="0.15">
      <c r="A24" s="193" t="s">
        <v>609</v>
      </c>
    </row>
    <row r="25" spans="1:1" s="195" customFormat="1" ht="30" customHeight="1" x14ac:dyDescent="0.15">
      <c r="A25" s="190" t="s">
        <v>605</v>
      </c>
    </row>
    <row r="26" spans="1:1" x14ac:dyDescent="0.15">
      <c r="A26" s="191"/>
    </row>
    <row r="27" spans="1:1" x14ac:dyDescent="0.15">
      <c r="A27" s="191"/>
    </row>
    <row r="28" spans="1:1" x14ac:dyDescent="0.15">
      <c r="A28" s="191"/>
    </row>
    <row r="29" spans="1:1" x14ac:dyDescent="0.15">
      <c r="A29" s="191"/>
    </row>
    <row r="30" spans="1:1" x14ac:dyDescent="0.15">
      <c r="A30" s="191"/>
    </row>
    <row r="31" spans="1:1" x14ac:dyDescent="0.15">
      <c r="A31" s="191"/>
    </row>
  </sheetData>
  <sheetProtection password="C3EF" sheet="1" scenarios="1"/>
  <hyperlinks>
    <hyperlink ref="A11" r:id="rId1" xr:uid="{00000000-0004-0000-0400-000000000000}"/>
  </hyperlinks>
  <pageMargins left="0.70866141732283472" right="0.70866141732283472" top="0.74803149606299213" bottom="0.43307086614173229" header="0.31496062992125984" footer="0.31496062992125984"/>
  <pageSetup paperSize="9" scale="69"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AA60"/>
  <sheetViews>
    <sheetView showGridLines="0" showRowColHeaders="0" zoomScaleNormal="100" workbookViewId="0">
      <pane xSplit="1" ySplit="11" topLeftCell="B12" activePane="bottomRight" state="frozen"/>
      <selection pane="topRight" activeCell="B1" sqref="B1"/>
      <selection pane="bottomLeft" activeCell="A8" sqref="A8"/>
      <selection pane="bottomRight"/>
    </sheetView>
  </sheetViews>
  <sheetFormatPr defaultColWidth="9" defaultRowHeight="14.1" customHeight="1" x14ac:dyDescent="0.25"/>
  <cols>
    <col min="1" max="1" width="32.125" style="201" customWidth="1"/>
    <col min="2" max="2" width="13.375" style="201" customWidth="1"/>
    <col min="3" max="3" width="8.75" style="201" customWidth="1"/>
    <col min="4" max="4" width="14.25" style="274" customWidth="1"/>
    <col min="5" max="5" width="12.875" style="201" customWidth="1"/>
    <col min="6" max="6" width="8.75" style="201" customWidth="1"/>
    <col min="7" max="7" width="11.625" style="274" customWidth="1"/>
    <col min="8" max="8" width="12.875" style="201" customWidth="1"/>
    <col min="9" max="9" width="8.75" style="200" customWidth="1"/>
    <col min="10" max="10" width="15" style="200" customWidth="1"/>
    <col min="11" max="11" width="15.375" style="200" customWidth="1"/>
    <col min="12" max="12" width="8.75" style="200" customWidth="1"/>
    <col min="13" max="13" width="13.875" style="200" customWidth="1"/>
    <col min="14" max="14" width="12.875" style="201" customWidth="1"/>
    <col min="15" max="15" width="8.75" style="201" customWidth="1"/>
    <col min="16" max="16" width="11.625" style="201" customWidth="1"/>
    <col min="17" max="17" width="1" style="201" customWidth="1"/>
    <col min="18" max="18" width="13.75" style="202" customWidth="1"/>
    <col min="19" max="19" width="8.75" style="203" customWidth="1"/>
    <col min="20" max="20" width="11.625" style="201" customWidth="1"/>
    <col min="21" max="21" width="8.75" style="201" customWidth="1"/>
    <col min="22" max="22" width="11.625" style="201" customWidth="1"/>
    <col min="23" max="23" width="1" style="201" customWidth="1"/>
    <col min="24" max="24" width="12.875" style="201" customWidth="1"/>
    <col min="25" max="25" width="8.75" style="201" customWidth="1"/>
    <col min="26" max="26" width="11.625" style="201" customWidth="1"/>
    <col min="27" max="27" width="12.875" style="201" customWidth="1"/>
    <col min="28" max="16384" width="9" style="201"/>
  </cols>
  <sheetData>
    <row r="6" spans="1:27" ht="27.75" customHeight="1" x14ac:dyDescent="0.25">
      <c r="A6" s="196"/>
      <c r="B6" s="197" t="s">
        <v>610</v>
      </c>
      <c r="C6" s="196"/>
      <c r="D6" s="196"/>
      <c r="E6" s="196"/>
      <c r="F6" s="198"/>
      <c r="G6" s="199"/>
      <c r="H6" s="198"/>
      <c r="I6" s="198"/>
    </row>
    <row r="7" spans="1:27" s="208" customFormat="1" ht="24" customHeight="1" x14ac:dyDescent="0.15">
      <c r="A7" s="204"/>
      <c r="B7" s="291" t="s">
        <v>425</v>
      </c>
      <c r="C7" s="291"/>
      <c r="D7" s="291"/>
      <c r="E7" s="291"/>
      <c r="F7" s="291"/>
      <c r="G7" s="291"/>
      <c r="H7" s="291"/>
      <c r="I7" s="291"/>
      <c r="J7" s="291"/>
      <c r="K7" s="291"/>
      <c r="L7" s="291"/>
      <c r="M7" s="291"/>
      <c r="N7" s="291"/>
      <c r="O7" s="291"/>
      <c r="P7" s="205"/>
      <c r="Q7" s="206"/>
      <c r="R7" s="292" t="s">
        <v>426</v>
      </c>
      <c r="S7" s="292"/>
      <c r="T7" s="292"/>
      <c r="U7" s="292"/>
      <c r="V7" s="292"/>
      <c r="W7" s="207"/>
      <c r="X7" s="293" t="s">
        <v>427</v>
      </c>
      <c r="Y7" s="293"/>
      <c r="Z7" s="293"/>
      <c r="AA7" s="293"/>
    </row>
    <row r="8" spans="1:27" s="214" customFormat="1" ht="4.5" customHeight="1" x14ac:dyDescent="0.15">
      <c r="A8" s="209"/>
      <c r="B8" s="210"/>
      <c r="C8" s="210"/>
      <c r="D8" s="210"/>
      <c r="E8" s="210"/>
      <c r="F8" s="210"/>
      <c r="G8" s="210"/>
      <c r="H8" s="210"/>
      <c r="I8" s="210"/>
      <c r="J8" s="210"/>
      <c r="K8" s="210"/>
      <c r="L8" s="210"/>
      <c r="M8" s="210"/>
      <c r="N8" s="210"/>
      <c r="O8" s="210"/>
      <c r="P8" s="206"/>
      <c r="Q8" s="206"/>
      <c r="R8" s="211"/>
      <c r="S8" s="211"/>
      <c r="T8" s="211"/>
      <c r="U8" s="211"/>
      <c r="V8" s="211"/>
      <c r="W8" s="212"/>
      <c r="X8" s="213"/>
      <c r="Y8" s="213"/>
      <c r="Z8" s="213"/>
      <c r="AA8" s="213"/>
    </row>
    <row r="9" spans="1:27" s="220" customFormat="1" ht="41.25" customHeight="1" x14ac:dyDescent="0.15">
      <c r="A9" s="215"/>
      <c r="B9" s="216" t="s">
        <v>932</v>
      </c>
      <c r="C9" s="294" t="s">
        <v>933</v>
      </c>
      <c r="D9" s="294"/>
      <c r="E9" s="216" t="s">
        <v>934</v>
      </c>
      <c r="F9" s="294" t="s">
        <v>935</v>
      </c>
      <c r="G9" s="294"/>
      <c r="H9" s="216" t="s">
        <v>847</v>
      </c>
      <c r="I9" s="294" t="s">
        <v>848</v>
      </c>
      <c r="J9" s="294"/>
      <c r="K9" s="216" t="s">
        <v>849</v>
      </c>
      <c r="L9" s="294" t="s">
        <v>850</v>
      </c>
      <c r="M9" s="294"/>
      <c r="N9" s="216" t="s">
        <v>950</v>
      </c>
      <c r="O9" s="294" t="s">
        <v>936</v>
      </c>
      <c r="P9" s="294"/>
      <c r="Q9" s="216"/>
      <c r="R9" s="217" t="s">
        <v>851</v>
      </c>
      <c r="S9" s="290" t="s">
        <v>852</v>
      </c>
      <c r="T9" s="290"/>
      <c r="U9" s="290" t="s">
        <v>887</v>
      </c>
      <c r="V9" s="290"/>
      <c r="W9" s="218"/>
      <c r="X9" s="219" t="s">
        <v>853</v>
      </c>
      <c r="Y9" s="290" t="s">
        <v>854</v>
      </c>
      <c r="Z9" s="290"/>
      <c r="AA9" s="217" t="s">
        <v>888</v>
      </c>
    </row>
    <row r="10" spans="1:27" s="226" customFormat="1" ht="14.25" customHeight="1" x14ac:dyDescent="0.15">
      <c r="A10" s="206" t="s">
        <v>611</v>
      </c>
      <c r="B10" s="221" t="s">
        <v>474</v>
      </c>
      <c r="C10" s="222" t="s">
        <v>474</v>
      </c>
      <c r="D10" s="223" t="s">
        <v>445</v>
      </c>
      <c r="E10" s="221" t="s">
        <v>474</v>
      </c>
      <c r="F10" s="224" t="s">
        <v>474</v>
      </c>
      <c r="G10" s="225" t="s">
        <v>445</v>
      </c>
      <c r="H10" s="221" t="s">
        <v>474</v>
      </c>
      <c r="I10" s="222" t="s">
        <v>474</v>
      </c>
      <c r="J10" s="223" t="s">
        <v>445</v>
      </c>
      <c r="K10" s="221" t="s">
        <v>474</v>
      </c>
      <c r="L10" s="222" t="s">
        <v>474</v>
      </c>
      <c r="M10" s="223" t="s">
        <v>445</v>
      </c>
      <c r="N10" s="221" t="s">
        <v>474</v>
      </c>
      <c r="O10" s="222" t="s">
        <v>474</v>
      </c>
      <c r="P10" s="223" t="s">
        <v>445</v>
      </c>
      <c r="R10" s="221" t="s">
        <v>474</v>
      </c>
      <c r="S10" s="222" t="s">
        <v>474</v>
      </c>
      <c r="T10" s="223" t="s">
        <v>445</v>
      </c>
      <c r="U10" s="222" t="s">
        <v>474</v>
      </c>
      <c r="V10" s="223" t="s">
        <v>445</v>
      </c>
      <c r="W10" s="227"/>
      <c r="X10" s="228" t="s">
        <v>474</v>
      </c>
      <c r="Y10" s="229" t="s">
        <v>474</v>
      </c>
      <c r="Z10" s="230" t="s">
        <v>445</v>
      </c>
      <c r="AA10" s="231" t="s">
        <v>474</v>
      </c>
    </row>
    <row r="11" spans="1:27" s="242" customFormat="1" ht="15.75" customHeight="1" x14ac:dyDescent="0.15">
      <c r="A11" s="232" t="s">
        <v>433</v>
      </c>
      <c r="B11" s="233">
        <v>77.285294778185161</v>
      </c>
      <c r="C11" s="234">
        <v>76.855342085249546</v>
      </c>
      <c r="D11" s="235" t="s">
        <v>620</v>
      </c>
      <c r="E11" s="233">
        <v>77.757278054589335</v>
      </c>
      <c r="F11" s="234">
        <v>77.204336326594898</v>
      </c>
      <c r="G11" s="236" t="s">
        <v>621</v>
      </c>
      <c r="H11" s="233">
        <v>59.218375247349606</v>
      </c>
      <c r="I11" s="234">
        <v>59.167847320212097</v>
      </c>
      <c r="J11" s="237" t="s">
        <v>622</v>
      </c>
      <c r="K11" s="233">
        <v>82.058925772491847</v>
      </c>
      <c r="L11" s="234">
        <v>81.976852071137017</v>
      </c>
      <c r="M11" s="237" t="s">
        <v>623</v>
      </c>
      <c r="N11" s="238">
        <v>83.7</v>
      </c>
      <c r="O11" s="234">
        <v>83.268794467047996</v>
      </c>
      <c r="P11" s="237" t="s">
        <v>624</v>
      </c>
      <c r="Q11" s="235"/>
      <c r="R11" s="233">
        <v>70.986948102818786</v>
      </c>
      <c r="S11" s="234">
        <v>91.594143850633003</v>
      </c>
      <c r="T11" s="235" t="s">
        <v>625</v>
      </c>
      <c r="U11" s="234">
        <v>80.777517811053002</v>
      </c>
      <c r="V11" s="235" t="s">
        <v>626</v>
      </c>
      <c r="W11" s="239"/>
      <c r="X11" s="240">
        <v>58.187189722274432</v>
      </c>
      <c r="Y11" s="241">
        <v>71.323938255338007</v>
      </c>
      <c r="Z11" s="239" t="s">
        <v>627</v>
      </c>
      <c r="AA11" s="240">
        <v>97.069800932848992</v>
      </c>
    </row>
    <row r="12" spans="1:27" s="246" customFormat="1" ht="30" customHeight="1" x14ac:dyDescent="0.15">
      <c r="A12" s="243" t="s">
        <v>612</v>
      </c>
      <c r="B12" s="244">
        <v>78.399475533370065</v>
      </c>
      <c r="C12" s="234">
        <v>79.124937470652824</v>
      </c>
      <c r="D12" s="235" t="s">
        <v>628</v>
      </c>
      <c r="E12" s="233">
        <v>79.537951876407291</v>
      </c>
      <c r="F12" s="234">
        <v>80.023180009019427</v>
      </c>
      <c r="G12" s="236" t="s">
        <v>629</v>
      </c>
      <c r="H12" s="233">
        <v>60.009524725577648</v>
      </c>
      <c r="I12" s="234">
        <v>60.385596100329217</v>
      </c>
      <c r="J12" s="237" t="s">
        <v>630</v>
      </c>
      <c r="K12" s="233">
        <v>83.620287196282078</v>
      </c>
      <c r="L12" s="234">
        <v>83.907203975476889</v>
      </c>
      <c r="M12" s="237" t="s">
        <v>631</v>
      </c>
      <c r="N12" s="238" t="s">
        <v>444</v>
      </c>
      <c r="O12" s="234">
        <v>85.522139732054001</v>
      </c>
      <c r="P12" s="237" t="s">
        <v>632</v>
      </c>
      <c r="Q12" s="242"/>
      <c r="R12" s="233">
        <v>73.498071164584971</v>
      </c>
      <c r="S12" s="234">
        <v>93.274920582815</v>
      </c>
      <c r="T12" s="235" t="s">
        <v>633</v>
      </c>
      <c r="U12" s="234">
        <v>80.554647374114992</v>
      </c>
      <c r="V12" s="235" t="s">
        <v>634</v>
      </c>
      <c r="W12" s="245"/>
      <c r="X12" s="240">
        <v>60.195391432437454</v>
      </c>
      <c r="Y12" s="241">
        <v>73.744777074099005</v>
      </c>
      <c r="Z12" s="239" t="s">
        <v>635</v>
      </c>
      <c r="AA12" s="240">
        <v>97.191136671177276</v>
      </c>
    </row>
    <row r="13" spans="1:27" ht="12.95" customHeight="1" x14ac:dyDescent="0.15">
      <c r="A13" s="208" t="s">
        <v>428</v>
      </c>
      <c r="B13" s="247">
        <v>76.900689595848092</v>
      </c>
      <c r="C13" s="248">
        <v>78.909874910637313</v>
      </c>
      <c r="D13" s="249" t="s">
        <v>636</v>
      </c>
      <c r="E13" s="250">
        <v>78.566615532393797</v>
      </c>
      <c r="F13" s="248">
        <v>80.243819906393384</v>
      </c>
      <c r="G13" s="251" t="s">
        <v>637</v>
      </c>
      <c r="H13" s="250">
        <v>61.033519553072622</v>
      </c>
      <c r="I13" s="248">
        <v>61.732964753975374</v>
      </c>
      <c r="J13" s="252" t="s">
        <v>638</v>
      </c>
      <c r="K13" s="250">
        <v>83.843859483003499</v>
      </c>
      <c r="L13" s="248">
        <v>84.440156069671417</v>
      </c>
      <c r="M13" s="252" t="s">
        <v>639</v>
      </c>
      <c r="N13" s="253">
        <v>84.4</v>
      </c>
      <c r="O13" s="248">
        <v>85.998269496581997</v>
      </c>
      <c r="P13" s="252" t="s">
        <v>640</v>
      </c>
      <c r="Q13" s="254"/>
      <c r="R13" s="250">
        <v>74.364733960409936</v>
      </c>
      <c r="S13" s="248">
        <v>95.420147270654994</v>
      </c>
      <c r="T13" s="249" t="s">
        <v>641</v>
      </c>
      <c r="U13" s="234">
        <v>87.698185145734001</v>
      </c>
      <c r="V13" s="249" t="s">
        <v>642</v>
      </c>
      <c r="W13" s="255"/>
      <c r="X13" s="256">
        <v>57.898776024243382</v>
      </c>
      <c r="Y13" s="241">
        <v>76.935855378398998</v>
      </c>
      <c r="Z13" s="257" t="s">
        <v>643</v>
      </c>
      <c r="AA13" s="256">
        <v>97.793685036281616</v>
      </c>
    </row>
    <row r="14" spans="1:27" ht="12.95" customHeight="1" x14ac:dyDescent="0.15">
      <c r="A14" s="208" t="s">
        <v>402</v>
      </c>
      <c r="B14" s="247">
        <v>79.480447019052463</v>
      </c>
      <c r="C14" s="248">
        <v>80.204894831666081</v>
      </c>
      <c r="D14" s="249" t="s">
        <v>644</v>
      </c>
      <c r="E14" s="250">
        <v>81.050100923905021</v>
      </c>
      <c r="F14" s="248">
        <v>81.525655789606219</v>
      </c>
      <c r="G14" s="251" t="s">
        <v>645</v>
      </c>
      <c r="H14" s="250">
        <v>64.333689613765614</v>
      </c>
      <c r="I14" s="248">
        <v>64.220799987549967</v>
      </c>
      <c r="J14" s="252" t="s">
        <v>646</v>
      </c>
      <c r="K14" s="250">
        <v>85.168177559610996</v>
      </c>
      <c r="L14" s="248">
        <v>85.153690138265773</v>
      </c>
      <c r="M14" s="252" t="s">
        <v>647</v>
      </c>
      <c r="N14" s="253">
        <v>86.8</v>
      </c>
      <c r="O14" s="248">
        <v>83.70714754606901</v>
      </c>
      <c r="P14" s="252" t="s">
        <v>648</v>
      </c>
      <c r="Q14" s="254"/>
      <c r="R14" s="250">
        <v>74.613466334164585</v>
      </c>
      <c r="S14" s="248">
        <v>93.552971142193002</v>
      </c>
      <c r="T14" s="249" t="s">
        <v>649</v>
      </c>
      <c r="U14" s="234">
        <v>88.939128667290007</v>
      </c>
      <c r="V14" s="249" t="s">
        <v>650</v>
      </c>
      <c r="W14" s="255"/>
      <c r="X14" s="256">
        <v>57.430297031930088</v>
      </c>
      <c r="Y14" s="241">
        <v>75.488841456709991</v>
      </c>
      <c r="Z14" s="257" t="s">
        <v>651</v>
      </c>
      <c r="AA14" s="256">
        <v>97.412002363120081</v>
      </c>
    </row>
    <row r="15" spans="1:27" ht="12.95" customHeight="1" x14ac:dyDescent="0.15">
      <c r="A15" s="208" t="s">
        <v>403</v>
      </c>
      <c r="B15" s="247">
        <v>75.774117402020352</v>
      </c>
      <c r="C15" s="248">
        <v>79.128343553697135</v>
      </c>
      <c r="D15" s="249" t="s">
        <v>652</v>
      </c>
      <c r="E15" s="250">
        <v>77.508938799597317</v>
      </c>
      <c r="F15" s="248">
        <v>80.182456336244883</v>
      </c>
      <c r="G15" s="251" t="s">
        <v>653</v>
      </c>
      <c r="H15" s="250">
        <v>60.936120105975867</v>
      </c>
      <c r="I15" s="248">
        <v>61.775238383409238</v>
      </c>
      <c r="J15" s="252" t="s">
        <v>654</v>
      </c>
      <c r="K15" s="250">
        <v>84.100677068001175</v>
      </c>
      <c r="L15" s="248">
        <v>84.768934128413576</v>
      </c>
      <c r="M15" s="252" t="s">
        <v>655</v>
      </c>
      <c r="N15" s="253">
        <v>84.5</v>
      </c>
      <c r="O15" s="248">
        <v>87.096297748472992</v>
      </c>
      <c r="P15" s="252" t="s">
        <v>656</v>
      </c>
      <c r="Q15" s="254"/>
      <c r="R15" s="250">
        <v>72.134008026522423</v>
      </c>
      <c r="S15" s="248">
        <v>92.658298776053002</v>
      </c>
      <c r="T15" s="249" t="s">
        <v>657</v>
      </c>
      <c r="U15" s="234">
        <v>82.768653486348995</v>
      </c>
      <c r="V15" s="249" t="s">
        <v>658</v>
      </c>
      <c r="W15" s="255"/>
      <c r="X15" s="256">
        <v>58.895563206602688</v>
      </c>
      <c r="Y15" s="241">
        <v>75.896747129504007</v>
      </c>
      <c r="Z15" s="257" t="s">
        <v>659</v>
      </c>
      <c r="AA15" s="256">
        <v>97.405084315219725</v>
      </c>
    </row>
    <row r="16" spans="1:27" ht="12.95" customHeight="1" x14ac:dyDescent="0.15">
      <c r="A16" s="208" t="s">
        <v>404</v>
      </c>
      <c r="B16" s="247">
        <v>76.534661915633606</v>
      </c>
      <c r="C16" s="248">
        <v>77.878558240268646</v>
      </c>
      <c r="D16" s="249" t="s">
        <v>660</v>
      </c>
      <c r="E16" s="250">
        <v>77.997311541169694</v>
      </c>
      <c r="F16" s="248">
        <v>78.936465738873167</v>
      </c>
      <c r="G16" s="251" t="s">
        <v>661</v>
      </c>
      <c r="H16" s="250">
        <v>59.669650207563365</v>
      </c>
      <c r="I16" s="248">
        <v>60.314749555293346</v>
      </c>
      <c r="J16" s="252" t="s">
        <v>662</v>
      </c>
      <c r="K16" s="250">
        <v>82.90098264174739</v>
      </c>
      <c r="L16" s="248">
        <v>83.377429179469075</v>
      </c>
      <c r="M16" s="252" t="s">
        <v>663</v>
      </c>
      <c r="N16" s="253">
        <v>82.4</v>
      </c>
      <c r="O16" s="248">
        <v>88.325665593365997</v>
      </c>
      <c r="P16" s="252" t="s">
        <v>664</v>
      </c>
      <c r="Q16" s="254"/>
      <c r="R16" s="250">
        <v>72.116802674269991</v>
      </c>
      <c r="S16" s="248">
        <v>93.175983733359004</v>
      </c>
      <c r="T16" s="249" t="s">
        <v>665</v>
      </c>
      <c r="U16" s="234">
        <v>77.727435558948997</v>
      </c>
      <c r="V16" s="249" t="s">
        <v>666</v>
      </c>
      <c r="W16" s="255"/>
      <c r="X16" s="256">
        <v>58.791890773686383</v>
      </c>
      <c r="Y16" s="241">
        <v>74.283538678867998</v>
      </c>
      <c r="Z16" s="257" t="s">
        <v>667</v>
      </c>
      <c r="AA16" s="256">
        <v>97.077393577664878</v>
      </c>
    </row>
    <row r="17" spans="1:27" ht="12.95" customHeight="1" x14ac:dyDescent="0.15">
      <c r="A17" s="208" t="s">
        <v>405</v>
      </c>
      <c r="B17" s="247">
        <v>80.549617719958562</v>
      </c>
      <c r="C17" s="248">
        <v>79.789391595250208</v>
      </c>
      <c r="D17" s="249" t="s">
        <v>668</v>
      </c>
      <c r="E17" s="250">
        <v>81.120742790447594</v>
      </c>
      <c r="F17" s="248">
        <v>80.370053929694137</v>
      </c>
      <c r="G17" s="251" t="s">
        <v>669</v>
      </c>
      <c r="H17" s="250">
        <v>58.674994331416322</v>
      </c>
      <c r="I17" s="248">
        <v>58.964506275290631</v>
      </c>
      <c r="J17" s="252" t="s">
        <v>670</v>
      </c>
      <c r="K17" s="250">
        <v>84.617525199431071</v>
      </c>
      <c r="L17" s="248">
        <v>84.79152659334342</v>
      </c>
      <c r="M17" s="252" t="s">
        <v>671</v>
      </c>
      <c r="N17" s="253">
        <v>87</v>
      </c>
      <c r="O17" s="248">
        <v>84.103000599636999</v>
      </c>
      <c r="P17" s="252" t="s">
        <v>672</v>
      </c>
      <c r="Q17" s="254"/>
      <c r="R17" s="250">
        <v>74.398860398860407</v>
      </c>
      <c r="S17" s="248">
        <v>92.474235903399006</v>
      </c>
      <c r="T17" s="249" t="s">
        <v>673</v>
      </c>
      <c r="U17" s="234">
        <v>76.577001176555001</v>
      </c>
      <c r="V17" s="249" t="s">
        <v>674</v>
      </c>
      <c r="W17" s="255"/>
      <c r="X17" s="256">
        <v>63.68929445804585</v>
      </c>
      <c r="Y17" s="241">
        <v>72.212142793286006</v>
      </c>
      <c r="Z17" s="257" t="s">
        <v>675</v>
      </c>
      <c r="AA17" s="256">
        <v>97.163732145936876</v>
      </c>
    </row>
    <row r="18" spans="1:27" s="200" customFormat="1" ht="12.95" customHeight="1" x14ac:dyDescent="0.25">
      <c r="A18" s="208" t="s">
        <v>406</v>
      </c>
      <c r="B18" s="247">
        <v>79.305716235056806</v>
      </c>
      <c r="C18" s="248">
        <v>78.119525473221969</v>
      </c>
      <c r="D18" s="249" t="s">
        <v>676</v>
      </c>
      <c r="E18" s="250">
        <v>79.68838064726647</v>
      </c>
      <c r="F18" s="248">
        <v>78.561390407855754</v>
      </c>
      <c r="G18" s="251" t="s">
        <v>677</v>
      </c>
      <c r="H18" s="250">
        <v>56.702059762111979</v>
      </c>
      <c r="I18" s="248">
        <v>56.593137796311396</v>
      </c>
      <c r="J18" s="252" t="s">
        <v>678</v>
      </c>
      <c r="K18" s="250">
        <v>81.12445604873804</v>
      </c>
      <c r="L18" s="248">
        <v>80.985440364017066</v>
      </c>
      <c r="M18" s="252" t="s">
        <v>679</v>
      </c>
      <c r="N18" s="253">
        <v>84.7</v>
      </c>
      <c r="O18" s="248">
        <v>85.140170467176006</v>
      </c>
      <c r="P18" s="252" t="s">
        <v>680</v>
      </c>
      <c r="Q18" s="254"/>
      <c r="R18" s="250">
        <v>73.136311859258313</v>
      </c>
      <c r="S18" s="248">
        <v>93.367765459495004</v>
      </c>
      <c r="T18" s="249" t="s">
        <v>681</v>
      </c>
      <c r="U18" s="234">
        <v>73.951498158215998</v>
      </c>
      <c r="V18" s="249" t="s">
        <v>682</v>
      </c>
      <c r="W18" s="255"/>
      <c r="X18" s="256">
        <v>61.933712293927513</v>
      </c>
      <c r="Y18" s="241">
        <v>70.024347933483995</v>
      </c>
      <c r="Z18" s="257" t="s">
        <v>683</v>
      </c>
      <c r="AA18" s="256">
        <v>96.584194006558064</v>
      </c>
    </row>
    <row r="19" spans="1:27" s="259" customFormat="1" ht="20.100000000000001" customHeight="1" x14ac:dyDescent="0.25">
      <c r="A19" s="258" t="s">
        <v>613</v>
      </c>
      <c r="B19" s="244">
        <v>78.61493803393094</v>
      </c>
      <c r="C19" s="234">
        <v>80.907616956452728</v>
      </c>
      <c r="D19" s="235" t="s">
        <v>684</v>
      </c>
      <c r="E19" s="233">
        <v>78.939056671880635</v>
      </c>
      <c r="F19" s="234">
        <v>80.902132870968188</v>
      </c>
      <c r="G19" s="236" t="s">
        <v>684</v>
      </c>
      <c r="H19" s="233">
        <v>61.485276250360108</v>
      </c>
      <c r="I19" s="234">
        <v>62.415910944472728</v>
      </c>
      <c r="J19" s="237" t="s">
        <v>685</v>
      </c>
      <c r="K19" s="233">
        <v>84.594862031388956</v>
      </c>
      <c r="L19" s="234">
        <v>85.42966762063952</v>
      </c>
      <c r="M19" s="237" t="s">
        <v>686</v>
      </c>
      <c r="N19" s="238" t="s">
        <v>444</v>
      </c>
      <c r="O19" s="234">
        <v>88.089805355538005</v>
      </c>
      <c r="P19" s="237" t="s">
        <v>687</v>
      </c>
      <c r="Q19" s="242"/>
      <c r="R19" s="233">
        <v>75.34026050051223</v>
      </c>
      <c r="S19" s="234">
        <v>93.194408687941007</v>
      </c>
      <c r="T19" s="235" t="s">
        <v>665</v>
      </c>
      <c r="U19" s="234">
        <v>86.971040536027004</v>
      </c>
      <c r="V19" s="235" t="s">
        <v>688</v>
      </c>
      <c r="W19" s="245"/>
      <c r="X19" s="240">
        <v>64.40162799654415</v>
      </c>
      <c r="Y19" s="241">
        <v>78.445182749663999</v>
      </c>
      <c r="Z19" s="239" t="s">
        <v>689</v>
      </c>
      <c r="AA19" s="240">
        <v>97.975833404747618</v>
      </c>
    </row>
    <row r="20" spans="1:27" s="259" customFormat="1" ht="20.100000000000001" customHeight="1" x14ac:dyDescent="0.25">
      <c r="A20" s="258" t="s">
        <v>614</v>
      </c>
      <c r="B20" s="244">
        <v>76.381045590859841</v>
      </c>
      <c r="C20" s="234">
        <v>77.604091484618394</v>
      </c>
      <c r="D20" s="235" t="s">
        <v>690</v>
      </c>
      <c r="E20" s="233">
        <v>76.89499604854791</v>
      </c>
      <c r="F20" s="234">
        <v>77.818806242874302</v>
      </c>
      <c r="G20" s="236" t="s">
        <v>691</v>
      </c>
      <c r="H20" s="233">
        <v>61.669422682077681</v>
      </c>
      <c r="I20" s="234">
        <v>62.127628068070997</v>
      </c>
      <c r="J20" s="237" t="s">
        <v>692</v>
      </c>
      <c r="K20" s="233">
        <v>84.201867855791662</v>
      </c>
      <c r="L20" s="234">
        <v>84.567694156197049</v>
      </c>
      <c r="M20" s="237" t="s">
        <v>693</v>
      </c>
      <c r="N20" s="238" t="s">
        <v>444</v>
      </c>
      <c r="O20" s="234">
        <v>85.522957999829003</v>
      </c>
      <c r="P20" s="237" t="s">
        <v>694</v>
      </c>
      <c r="Q20" s="242"/>
      <c r="R20" s="233">
        <v>71.1091615490663</v>
      </c>
      <c r="S20" s="234">
        <v>92.664794129962004</v>
      </c>
      <c r="T20" s="235" t="s">
        <v>695</v>
      </c>
      <c r="U20" s="234">
        <v>87.942513085675998</v>
      </c>
      <c r="V20" s="235" t="s">
        <v>696</v>
      </c>
      <c r="W20" s="245"/>
      <c r="X20" s="240">
        <v>57.685786539456288</v>
      </c>
      <c r="Y20" s="241">
        <v>82.139660816450998</v>
      </c>
      <c r="Z20" s="239" t="s">
        <v>697</v>
      </c>
      <c r="AA20" s="240">
        <v>97.548818748356396</v>
      </c>
    </row>
    <row r="21" spans="1:27" s="200" customFormat="1" ht="12.95" customHeight="1" x14ac:dyDescent="0.25">
      <c r="A21" s="208" t="s">
        <v>408</v>
      </c>
      <c r="B21" s="247">
        <v>78.892811042912456</v>
      </c>
      <c r="C21" s="248">
        <v>79.405261918200068</v>
      </c>
      <c r="D21" s="249" t="s">
        <v>698</v>
      </c>
      <c r="E21" s="250">
        <v>79.245804905034106</v>
      </c>
      <c r="F21" s="248">
        <v>79.66480422684316</v>
      </c>
      <c r="G21" s="251" t="s">
        <v>699</v>
      </c>
      <c r="H21" s="250">
        <v>69.773613407638763</v>
      </c>
      <c r="I21" s="248">
        <v>68.787714137975314</v>
      </c>
      <c r="J21" s="252" t="s">
        <v>700</v>
      </c>
      <c r="K21" s="250">
        <v>88.315267315818474</v>
      </c>
      <c r="L21" s="248">
        <v>87.83558752943668</v>
      </c>
      <c r="M21" s="252" t="s">
        <v>701</v>
      </c>
      <c r="N21" s="253">
        <v>88.5</v>
      </c>
      <c r="O21" s="248">
        <v>86.175103808995999</v>
      </c>
      <c r="P21" s="252" t="s">
        <v>702</v>
      </c>
      <c r="Q21" s="254"/>
      <c r="R21" s="250">
        <v>76.66361416361417</v>
      </c>
      <c r="S21" s="248">
        <v>92.859243519882</v>
      </c>
      <c r="T21" s="249" t="s">
        <v>703</v>
      </c>
      <c r="U21" s="234">
        <v>89.135938997349996</v>
      </c>
      <c r="V21" s="249" t="s">
        <v>704</v>
      </c>
      <c r="W21" s="255"/>
      <c r="X21" s="256">
        <v>52.314258339865859</v>
      </c>
      <c r="Y21" s="241">
        <v>80.426376423091</v>
      </c>
      <c r="Z21" s="257" t="s">
        <v>705</v>
      </c>
      <c r="AA21" s="256">
        <v>97.322729865027569</v>
      </c>
    </row>
    <row r="22" spans="1:27" s="200" customFormat="1" ht="12.95" customHeight="1" x14ac:dyDescent="0.25">
      <c r="A22" s="208" t="s">
        <v>409</v>
      </c>
      <c r="B22" s="247">
        <v>77.493282369179752</v>
      </c>
      <c r="C22" s="248">
        <v>79.097374898625162</v>
      </c>
      <c r="D22" s="249" t="s">
        <v>706</v>
      </c>
      <c r="E22" s="250">
        <v>77.935951780070084</v>
      </c>
      <c r="F22" s="248">
        <v>79.164109369275238</v>
      </c>
      <c r="G22" s="251" t="s">
        <v>707</v>
      </c>
      <c r="H22" s="250">
        <v>60.289945567334968</v>
      </c>
      <c r="I22" s="248">
        <v>61.068883632966887</v>
      </c>
      <c r="J22" s="252" t="s">
        <v>708</v>
      </c>
      <c r="K22" s="250">
        <v>84.013628527603203</v>
      </c>
      <c r="L22" s="248">
        <v>84.639454197310542</v>
      </c>
      <c r="M22" s="252" t="s">
        <v>709</v>
      </c>
      <c r="N22" s="253">
        <v>85.2</v>
      </c>
      <c r="O22" s="248">
        <v>88.977619892427001</v>
      </c>
      <c r="P22" s="252" t="s">
        <v>710</v>
      </c>
      <c r="Q22" s="254"/>
      <c r="R22" s="250">
        <v>69.744552967693465</v>
      </c>
      <c r="S22" s="248">
        <v>93.32143373216401</v>
      </c>
      <c r="T22" s="249" t="s">
        <v>711</v>
      </c>
      <c r="U22" s="234">
        <v>88.488408482916</v>
      </c>
      <c r="V22" s="249" t="s">
        <v>712</v>
      </c>
      <c r="W22" s="255"/>
      <c r="X22" s="256">
        <v>59.740598984656266</v>
      </c>
      <c r="Y22" s="241">
        <v>79.566831366519992</v>
      </c>
      <c r="Z22" s="257" t="s">
        <v>713</v>
      </c>
      <c r="AA22" s="256">
        <v>97.584804788976314</v>
      </c>
    </row>
    <row r="23" spans="1:27" s="200" customFormat="1" ht="12.95" customHeight="1" x14ac:dyDescent="0.25">
      <c r="A23" s="208" t="s">
        <v>401</v>
      </c>
      <c r="B23" s="247">
        <v>74.602371352236673</v>
      </c>
      <c r="C23" s="248">
        <v>75.833189625534487</v>
      </c>
      <c r="D23" s="249" t="s">
        <v>714</v>
      </c>
      <c r="E23" s="250">
        <v>75.230306295129424</v>
      </c>
      <c r="F23" s="248">
        <v>76.15597544278711</v>
      </c>
      <c r="G23" s="251" t="s">
        <v>715</v>
      </c>
      <c r="H23" s="250">
        <v>59.04589339799444</v>
      </c>
      <c r="I23" s="248">
        <v>59.589016759552052</v>
      </c>
      <c r="J23" s="252" t="s">
        <v>716</v>
      </c>
      <c r="K23" s="250">
        <v>82.53528382495314</v>
      </c>
      <c r="L23" s="248">
        <v>82.987484193627523</v>
      </c>
      <c r="M23" s="252" t="s">
        <v>717</v>
      </c>
      <c r="N23" s="253">
        <v>85</v>
      </c>
      <c r="O23" s="248">
        <v>83.139362897620998</v>
      </c>
      <c r="P23" s="252" t="s">
        <v>718</v>
      </c>
      <c r="Q23" s="254"/>
      <c r="R23" s="250">
        <v>70.199171367244048</v>
      </c>
      <c r="S23" s="248">
        <v>92.175640863986999</v>
      </c>
      <c r="T23" s="249" t="s">
        <v>719</v>
      </c>
      <c r="U23" s="234">
        <v>87.065763373351999</v>
      </c>
      <c r="V23" s="249" t="s">
        <v>720</v>
      </c>
      <c r="W23" s="255"/>
      <c r="X23" s="256">
        <v>58.644399307906411</v>
      </c>
      <c r="Y23" s="241">
        <v>84.550414297749001</v>
      </c>
      <c r="Z23" s="257" t="s">
        <v>721</v>
      </c>
      <c r="AA23" s="256">
        <v>97.615090892945489</v>
      </c>
    </row>
    <row r="24" spans="1:27" s="259" customFormat="1" ht="20.100000000000001" customHeight="1" x14ac:dyDescent="0.25">
      <c r="A24" s="258" t="s">
        <v>615</v>
      </c>
      <c r="B24" s="244">
        <v>75.060664500697854</v>
      </c>
      <c r="C24" s="234">
        <v>74.411053142778442</v>
      </c>
      <c r="D24" s="235" t="s">
        <v>722</v>
      </c>
      <c r="E24" s="233">
        <v>76.177431840513648</v>
      </c>
      <c r="F24" s="234">
        <v>75.467833528174737</v>
      </c>
      <c r="G24" s="236" t="s">
        <v>723</v>
      </c>
      <c r="H24" s="233">
        <v>57.599519483444709</v>
      </c>
      <c r="I24" s="234">
        <v>57.341253376559841</v>
      </c>
      <c r="J24" s="237" t="s">
        <v>724</v>
      </c>
      <c r="K24" s="233">
        <v>80.863728508146266</v>
      </c>
      <c r="L24" s="234">
        <v>80.621285863562733</v>
      </c>
      <c r="M24" s="237" t="s">
        <v>725</v>
      </c>
      <c r="N24" s="238" t="s">
        <v>444</v>
      </c>
      <c r="O24" s="234">
        <v>84.048978598488006</v>
      </c>
      <c r="P24" s="237" t="s">
        <v>726</v>
      </c>
      <c r="Q24" s="242"/>
      <c r="R24" s="233">
        <v>69.866769107195864</v>
      </c>
      <c r="S24" s="234">
        <v>91.847486492022995</v>
      </c>
      <c r="T24" s="235" t="s">
        <v>727</v>
      </c>
      <c r="U24" s="234">
        <v>80.282917310302011</v>
      </c>
      <c r="V24" s="235" t="s">
        <v>728</v>
      </c>
      <c r="W24" s="245"/>
      <c r="X24" s="240">
        <v>55.665400431599799</v>
      </c>
      <c r="Y24" s="241">
        <v>72.944587373181008</v>
      </c>
      <c r="Z24" s="239" t="s">
        <v>729</v>
      </c>
      <c r="AA24" s="240">
        <v>97.205998066590226</v>
      </c>
    </row>
    <row r="25" spans="1:27" s="200" customFormat="1" ht="12.95" customHeight="1" x14ac:dyDescent="0.25">
      <c r="A25" s="208" t="s">
        <v>411</v>
      </c>
      <c r="B25" s="247">
        <v>76.689272580462969</v>
      </c>
      <c r="C25" s="248">
        <v>75.726023660366764</v>
      </c>
      <c r="D25" s="249" t="s">
        <v>730</v>
      </c>
      <c r="E25" s="250">
        <v>77.930994088435</v>
      </c>
      <c r="F25" s="248">
        <v>76.942250971181736</v>
      </c>
      <c r="G25" s="251" t="s">
        <v>731</v>
      </c>
      <c r="H25" s="250">
        <v>61.597390433743506</v>
      </c>
      <c r="I25" s="248">
        <v>60.789233955827669</v>
      </c>
      <c r="J25" s="252" t="s">
        <v>732</v>
      </c>
      <c r="K25" s="250">
        <v>83.444756645027937</v>
      </c>
      <c r="L25" s="248">
        <v>82.844347280578233</v>
      </c>
      <c r="M25" s="252" t="s">
        <v>733</v>
      </c>
      <c r="N25" s="253">
        <v>83.4</v>
      </c>
      <c r="O25" s="248">
        <v>82.825438404181995</v>
      </c>
      <c r="P25" s="252" t="s">
        <v>734</v>
      </c>
      <c r="Q25" s="254"/>
      <c r="R25" s="250">
        <v>68.400171146291171</v>
      </c>
      <c r="S25" s="248">
        <v>92.005397682492003</v>
      </c>
      <c r="T25" s="249" t="s">
        <v>735</v>
      </c>
      <c r="U25" s="234">
        <v>79.751621713447989</v>
      </c>
      <c r="V25" s="249" t="s">
        <v>736</v>
      </c>
      <c r="W25" s="255"/>
      <c r="X25" s="256">
        <v>54.479547496482475</v>
      </c>
      <c r="Y25" s="241">
        <v>71.819053087770996</v>
      </c>
      <c r="Z25" s="257" t="s">
        <v>737</v>
      </c>
      <c r="AA25" s="256">
        <v>96.848217822738832</v>
      </c>
    </row>
    <row r="26" spans="1:27" s="200" customFormat="1" ht="12.95" customHeight="1" x14ac:dyDescent="0.25">
      <c r="A26" s="208" t="s">
        <v>412</v>
      </c>
      <c r="B26" s="247">
        <v>72.025291105198406</v>
      </c>
      <c r="C26" s="248">
        <v>72.007859747669713</v>
      </c>
      <c r="D26" s="249" t="s">
        <v>738</v>
      </c>
      <c r="E26" s="250">
        <v>73.343489829199214</v>
      </c>
      <c r="F26" s="248">
        <v>73.174119806727845</v>
      </c>
      <c r="G26" s="251" t="s">
        <v>739</v>
      </c>
      <c r="H26" s="250">
        <v>52.771419595170777</v>
      </c>
      <c r="I26" s="248">
        <v>53.011100887920861</v>
      </c>
      <c r="J26" s="252" t="s">
        <v>740</v>
      </c>
      <c r="K26" s="250">
        <v>78.04743952246308</v>
      </c>
      <c r="L26" s="248">
        <v>78.251820897811058</v>
      </c>
      <c r="M26" s="252" t="s">
        <v>741</v>
      </c>
      <c r="N26" s="253">
        <v>81</v>
      </c>
      <c r="O26" s="248">
        <v>82.057934321269002</v>
      </c>
      <c r="P26" s="252" t="s">
        <v>742</v>
      </c>
      <c r="Q26" s="254"/>
      <c r="R26" s="250">
        <v>70.46876995784902</v>
      </c>
      <c r="S26" s="248">
        <v>91.209870504541001</v>
      </c>
      <c r="T26" s="249" t="s">
        <v>743</v>
      </c>
      <c r="U26" s="234">
        <v>80.812675654008999</v>
      </c>
      <c r="V26" s="249" t="s">
        <v>744</v>
      </c>
      <c r="W26" s="255"/>
      <c r="X26" s="256">
        <v>55.560950032043188</v>
      </c>
      <c r="Y26" s="241">
        <v>74.233728303993999</v>
      </c>
      <c r="Z26" s="257" t="s">
        <v>745</v>
      </c>
      <c r="AA26" s="256">
        <v>97.431821568724857</v>
      </c>
    </row>
    <row r="27" spans="1:27" s="200" customFormat="1" ht="12.95" customHeight="1" x14ac:dyDescent="0.25">
      <c r="A27" s="208" t="s">
        <v>413</v>
      </c>
      <c r="B27" s="247">
        <v>75.312908649355506</v>
      </c>
      <c r="C27" s="248">
        <v>74.623008358539082</v>
      </c>
      <c r="D27" s="249" t="s">
        <v>746</v>
      </c>
      <c r="E27" s="250">
        <v>76.01273189728262</v>
      </c>
      <c r="F27" s="248">
        <v>75.345784479820978</v>
      </c>
      <c r="G27" s="251" t="s">
        <v>747</v>
      </c>
      <c r="H27" s="250">
        <v>55.480929062401728</v>
      </c>
      <c r="I27" s="248">
        <v>55.49336308677745</v>
      </c>
      <c r="J27" s="252" t="s">
        <v>748</v>
      </c>
      <c r="K27" s="250">
        <v>79.19493238689968</v>
      </c>
      <c r="L27" s="248">
        <v>79.158664962558433</v>
      </c>
      <c r="M27" s="252" t="s">
        <v>652</v>
      </c>
      <c r="N27" s="253">
        <v>82.9</v>
      </c>
      <c r="O27" s="248">
        <v>88.273927935058012</v>
      </c>
      <c r="P27" s="252" t="s">
        <v>749</v>
      </c>
      <c r="Q27" s="254"/>
      <c r="R27" s="250">
        <v>71.645076091057717</v>
      </c>
      <c r="S27" s="248">
        <v>92.273962989599994</v>
      </c>
      <c r="T27" s="249" t="s">
        <v>750</v>
      </c>
      <c r="U27" s="234">
        <v>80.68174332279699</v>
      </c>
      <c r="V27" s="249" t="s">
        <v>751</v>
      </c>
      <c r="W27" s="255"/>
      <c r="X27" s="256">
        <v>57.811390496571178</v>
      </c>
      <c r="Y27" s="241">
        <v>73.599034036258999</v>
      </c>
      <c r="Z27" s="257" t="s">
        <v>752</v>
      </c>
      <c r="AA27" s="256">
        <v>97.605742117405796</v>
      </c>
    </row>
    <row r="28" spans="1:27" s="259" customFormat="1" ht="20.100000000000001" customHeight="1" x14ac:dyDescent="0.25">
      <c r="A28" s="258" t="s">
        <v>616</v>
      </c>
      <c r="B28" s="244">
        <v>81.381211025642102</v>
      </c>
      <c r="C28" s="234">
        <v>78.447832005256728</v>
      </c>
      <c r="D28" s="235" t="s">
        <v>753</v>
      </c>
      <c r="E28" s="233">
        <v>81.059890861214242</v>
      </c>
      <c r="F28" s="234">
        <v>78.251135359313324</v>
      </c>
      <c r="G28" s="236" t="s">
        <v>754</v>
      </c>
      <c r="H28" s="233">
        <v>65.812335179740828</v>
      </c>
      <c r="I28" s="234">
        <v>64.346133196886186</v>
      </c>
      <c r="J28" s="237" t="s">
        <v>755</v>
      </c>
      <c r="K28" s="233">
        <v>85.451023936002429</v>
      </c>
      <c r="L28" s="234">
        <v>84.404937088403017</v>
      </c>
      <c r="M28" s="237" t="s">
        <v>756</v>
      </c>
      <c r="N28" s="238" t="s">
        <v>444</v>
      </c>
      <c r="O28" s="234">
        <v>82.640842599205001</v>
      </c>
      <c r="P28" s="237" t="s">
        <v>757</v>
      </c>
      <c r="Q28" s="242"/>
      <c r="R28" s="233">
        <v>70.388176638176631</v>
      </c>
      <c r="S28" s="234">
        <v>91.621323691838001</v>
      </c>
      <c r="T28" s="235" t="s">
        <v>758</v>
      </c>
      <c r="U28" s="234">
        <v>76.656280158393997</v>
      </c>
      <c r="V28" s="235" t="s">
        <v>759</v>
      </c>
      <c r="W28" s="245"/>
      <c r="X28" s="240">
        <v>58.252576089796747</v>
      </c>
      <c r="Y28" s="241">
        <v>68.660999171916004</v>
      </c>
      <c r="Z28" s="239" t="s">
        <v>760</v>
      </c>
      <c r="AA28" s="240">
        <v>96.195591190541762</v>
      </c>
    </row>
    <row r="29" spans="1:27" s="200" customFormat="1" ht="12.95" customHeight="1" x14ac:dyDescent="0.25">
      <c r="A29" s="208" t="s">
        <v>432</v>
      </c>
      <c r="B29" s="247">
        <v>79.713620820668694</v>
      </c>
      <c r="C29" s="248">
        <v>79.453998380839579</v>
      </c>
      <c r="D29" s="249" t="s">
        <v>761</v>
      </c>
      <c r="E29" s="250">
        <v>80.057940729483278</v>
      </c>
      <c r="F29" s="248">
        <v>79.76163443740009</v>
      </c>
      <c r="G29" s="251" t="s">
        <v>762</v>
      </c>
      <c r="H29" s="250">
        <v>64.674193507784878</v>
      </c>
      <c r="I29" s="248">
        <v>64.956642802937054</v>
      </c>
      <c r="J29" s="252" t="s">
        <v>763</v>
      </c>
      <c r="K29" s="250">
        <v>86.236453573990858</v>
      </c>
      <c r="L29" s="248">
        <v>86.411622761236231</v>
      </c>
      <c r="M29" s="252" t="s">
        <v>764</v>
      </c>
      <c r="N29" s="253">
        <v>86.7</v>
      </c>
      <c r="O29" s="248">
        <v>84.922435575788995</v>
      </c>
      <c r="P29" s="252" t="s">
        <v>765</v>
      </c>
      <c r="Q29" s="254"/>
      <c r="R29" s="250">
        <v>72.613628643250223</v>
      </c>
      <c r="S29" s="248">
        <v>92.520851658840996</v>
      </c>
      <c r="T29" s="249" t="s">
        <v>673</v>
      </c>
      <c r="U29" s="234">
        <v>86.098438326126995</v>
      </c>
      <c r="V29" s="249" t="s">
        <v>766</v>
      </c>
      <c r="W29" s="255"/>
      <c r="X29" s="256">
        <v>62.236429380500134</v>
      </c>
      <c r="Y29" s="241">
        <v>77.942007136607998</v>
      </c>
      <c r="Z29" s="257" t="s">
        <v>767</v>
      </c>
      <c r="AA29" s="256">
        <v>97.876833940753201</v>
      </c>
    </row>
    <row r="30" spans="1:27" s="200" customFormat="1" ht="12.95" customHeight="1" x14ac:dyDescent="0.25">
      <c r="A30" s="208" t="s">
        <v>415</v>
      </c>
      <c r="B30" s="247">
        <v>81.98994481204312</v>
      </c>
      <c r="C30" s="248">
        <v>77.89831497137861</v>
      </c>
      <c r="D30" s="249" t="s">
        <v>768</v>
      </c>
      <c r="E30" s="250">
        <v>81.425640729290066</v>
      </c>
      <c r="F30" s="248">
        <v>77.516211917706983</v>
      </c>
      <c r="G30" s="251" t="s">
        <v>769</v>
      </c>
      <c r="H30" s="250">
        <v>66.192967760130998</v>
      </c>
      <c r="I30" s="248">
        <v>63.738899019186746</v>
      </c>
      <c r="J30" s="252" t="s">
        <v>770</v>
      </c>
      <c r="K30" s="250">
        <v>85.188350037674226</v>
      </c>
      <c r="L30" s="248">
        <v>83.432928655895893</v>
      </c>
      <c r="M30" s="252" t="s">
        <v>771</v>
      </c>
      <c r="N30" s="253">
        <v>82.7</v>
      </c>
      <c r="O30" s="248">
        <v>81.812405411233996</v>
      </c>
      <c r="P30" s="252" t="s">
        <v>772</v>
      </c>
      <c r="Q30" s="254"/>
      <c r="R30" s="250">
        <v>69.473831123517087</v>
      </c>
      <c r="S30" s="248">
        <v>91.291751941159006</v>
      </c>
      <c r="T30" s="249" t="s">
        <v>773</v>
      </c>
      <c r="U30" s="234">
        <v>73.298299678920998</v>
      </c>
      <c r="V30" s="249" t="s">
        <v>774</v>
      </c>
      <c r="W30" s="255"/>
      <c r="X30" s="256">
        <v>56.847172914073184</v>
      </c>
      <c r="Y30" s="241">
        <v>65.334139525937999</v>
      </c>
      <c r="Z30" s="257" t="s">
        <v>775</v>
      </c>
      <c r="AA30" s="256">
        <v>95.564581185069827</v>
      </c>
    </row>
    <row r="31" spans="1:27" s="259" customFormat="1" ht="20.100000000000001" customHeight="1" x14ac:dyDescent="0.25">
      <c r="A31" s="258" t="s">
        <v>617</v>
      </c>
      <c r="B31" s="244">
        <v>73.948883401770743</v>
      </c>
      <c r="C31" s="234">
        <v>72.376219882557479</v>
      </c>
      <c r="D31" s="235" t="s">
        <v>776</v>
      </c>
      <c r="E31" s="233">
        <v>74.214902527863799</v>
      </c>
      <c r="F31" s="234">
        <v>72.539529664472667</v>
      </c>
      <c r="G31" s="236" t="s">
        <v>777</v>
      </c>
      <c r="H31" s="233">
        <v>52.677721716846818</v>
      </c>
      <c r="I31" s="234">
        <v>52.436650410635757</v>
      </c>
      <c r="J31" s="237" t="s">
        <v>778</v>
      </c>
      <c r="K31" s="233">
        <v>76.334075889605458</v>
      </c>
      <c r="L31" s="234">
        <v>76.026875133629034</v>
      </c>
      <c r="M31" s="237" t="s">
        <v>779</v>
      </c>
      <c r="N31" s="238" t="s">
        <v>444</v>
      </c>
      <c r="O31" s="234">
        <v>82.916289699282999</v>
      </c>
      <c r="P31" s="237" t="s">
        <v>780</v>
      </c>
      <c r="Q31" s="242"/>
      <c r="R31" s="233">
        <v>67.383605424548676</v>
      </c>
      <c r="S31" s="234">
        <v>88.445213351709</v>
      </c>
      <c r="T31" s="235" t="s">
        <v>781</v>
      </c>
      <c r="U31" s="234">
        <v>81.334956174721995</v>
      </c>
      <c r="V31" s="235" t="s">
        <v>782</v>
      </c>
      <c r="W31" s="245"/>
      <c r="X31" s="240">
        <v>55.523525698158046</v>
      </c>
      <c r="Y31" s="241">
        <v>60.304340163421003</v>
      </c>
      <c r="Z31" s="239" t="s">
        <v>783</v>
      </c>
      <c r="AA31" s="240">
        <v>97.086187836387552</v>
      </c>
    </row>
    <row r="32" spans="1:27" s="200" customFormat="1" ht="12.95" customHeight="1" x14ac:dyDescent="0.25">
      <c r="A32" s="208" t="s">
        <v>429</v>
      </c>
      <c r="B32" s="247">
        <v>74.152553218719348</v>
      </c>
      <c r="C32" s="248">
        <v>72.616331644815972</v>
      </c>
      <c r="D32" s="249" t="s">
        <v>784</v>
      </c>
      <c r="E32" s="250">
        <v>74.526684015187058</v>
      </c>
      <c r="F32" s="248">
        <v>72.885883711129949</v>
      </c>
      <c r="G32" s="251" t="s">
        <v>785</v>
      </c>
      <c r="H32" s="250">
        <v>53.628626460414687</v>
      </c>
      <c r="I32" s="248">
        <v>53.388207127962197</v>
      </c>
      <c r="J32" s="252" t="s">
        <v>786</v>
      </c>
      <c r="K32" s="250">
        <v>76.973267663269866</v>
      </c>
      <c r="L32" s="248">
        <v>76.665145351297852</v>
      </c>
      <c r="M32" s="252" t="s">
        <v>787</v>
      </c>
      <c r="N32" s="253">
        <v>80.2</v>
      </c>
      <c r="O32" s="248">
        <v>82.343452336261009</v>
      </c>
      <c r="P32" s="252" t="s">
        <v>788</v>
      </c>
      <c r="Q32" s="254"/>
      <c r="R32" s="250">
        <v>67.883945563574997</v>
      </c>
      <c r="S32" s="248">
        <v>88.902557028448001</v>
      </c>
      <c r="T32" s="249" t="s">
        <v>789</v>
      </c>
      <c r="U32" s="234">
        <v>82.977639837297005</v>
      </c>
      <c r="V32" s="249" t="s">
        <v>790</v>
      </c>
      <c r="W32" s="255"/>
      <c r="X32" s="256">
        <v>55.406952751283079</v>
      </c>
      <c r="Y32" s="241">
        <v>59.525197136333993</v>
      </c>
      <c r="Z32" s="257" t="s">
        <v>791</v>
      </c>
      <c r="AA32" s="256">
        <v>97.426326721049932</v>
      </c>
    </row>
    <row r="33" spans="1:27" s="200" customFormat="1" ht="12.95" customHeight="1" x14ac:dyDescent="0.25">
      <c r="A33" s="208" t="s">
        <v>430</v>
      </c>
      <c r="B33" s="247">
        <v>73.136968130335703</v>
      </c>
      <c r="C33" s="248">
        <v>71.399763890491855</v>
      </c>
      <c r="D33" s="249" t="s">
        <v>792</v>
      </c>
      <c r="E33" s="250">
        <v>72.972007754838273</v>
      </c>
      <c r="F33" s="248">
        <v>71.151687806198709</v>
      </c>
      <c r="G33" s="251" t="s">
        <v>793</v>
      </c>
      <c r="H33" s="250">
        <v>48.927613941018762</v>
      </c>
      <c r="I33" s="248">
        <v>48.688718721857676</v>
      </c>
      <c r="J33" s="252" t="s">
        <v>794</v>
      </c>
      <c r="K33" s="250">
        <v>73.813278662671493</v>
      </c>
      <c r="L33" s="248">
        <v>73.513074195633891</v>
      </c>
      <c r="M33" s="252" t="s">
        <v>795</v>
      </c>
      <c r="N33" s="253">
        <v>79</v>
      </c>
      <c r="O33" s="248">
        <v>85.385848497596996</v>
      </c>
      <c r="P33" s="252" t="s">
        <v>796</v>
      </c>
      <c r="Q33" s="254"/>
      <c r="R33" s="250">
        <v>65.358907294391173</v>
      </c>
      <c r="S33" s="248">
        <v>86.495554034389002</v>
      </c>
      <c r="T33" s="249" t="s">
        <v>797</v>
      </c>
      <c r="U33" s="234">
        <v>74.336954062556003</v>
      </c>
      <c r="V33" s="249" t="s">
        <v>798</v>
      </c>
      <c r="W33" s="255"/>
      <c r="X33" s="256">
        <v>55.985891140466151</v>
      </c>
      <c r="Y33" s="241">
        <v>63.602729788212997</v>
      </c>
      <c r="Z33" s="257" t="s">
        <v>799</v>
      </c>
      <c r="AA33" s="256">
        <v>95.689086712825585</v>
      </c>
    </row>
    <row r="34" spans="1:27" s="259" customFormat="1" ht="20.100000000000001" customHeight="1" x14ac:dyDescent="0.25">
      <c r="A34" s="258" t="s">
        <v>618</v>
      </c>
      <c r="B34" s="244">
        <v>76.588112089383003</v>
      </c>
      <c r="C34" s="234">
        <v>75.607266501497179</v>
      </c>
      <c r="D34" s="235" t="s">
        <v>800</v>
      </c>
      <c r="E34" s="233">
        <v>76.446804010028529</v>
      </c>
      <c r="F34" s="234">
        <v>75.374614176062622</v>
      </c>
      <c r="G34" s="236" t="s">
        <v>801</v>
      </c>
      <c r="H34" s="233">
        <v>55.341305199054766</v>
      </c>
      <c r="I34" s="234">
        <v>55.384421535022</v>
      </c>
      <c r="J34" s="237" t="s">
        <v>802</v>
      </c>
      <c r="K34" s="233">
        <v>79.395456200831873</v>
      </c>
      <c r="L34" s="234">
        <v>79.359859838990218</v>
      </c>
      <c r="M34" s="237" t="s">
        <v>803</v>
      </c>
      <c r="N34" s="238" t="s">
        <v>444</v>
      </c>
      <c r="O34" s="234">
        <v>77.713077833105004</v>
      </c>
      <c r="P34" s="237" t="s">
        <v>804</v>
      </c>
      <c r="Q34" s="242"/>
      <c r="R34" s="233">
        <v>70.531592720002351</v>
      </c>
      <c r="S34" s="234">
        <v>89.860689263133992</v>
      </c>
      <c r="T34" s="235" t="s">
        <v>805</v>
      </c>
      <c r="U34" s="234">
        <v>78.378380011366005</v>
      </c>
      <c r="V34" s="235" t="s">
        <v>806</v>
      </c>
      <c r="W34" s="245"/>
      <c r="X34" s="240">
        <v>58.315362020784832</v>
      </c>
      <c r="Y34" s="241">
        <v>65.703215682836003</v>
      </c>
      <c r="Z34" s="239" t="s">
        <v>807</v>
      </c>
      <c r="AA34" s="240">
        <v>96.954584390340329</v>
      </c>
    </row>
    <row r="35" spans="1:27" s="200" customFormat="1" ht="12.95" customHeight="1" x14ac:dyDescent="0.25">
      <c r="A35" s="208" t="s">
        <v>418</v>
      </c>
      <c r="B35" s="247">
        <v>74.628927440913614</v>
      </c>
      <c r="C35" s="248">
        <v>72.778569931395467</v>
      </c>
      <c r="D35" s="249" t="s">
        <v>808</v>
      </c>
      <c r="E35" s="250">
        <v>74.74805096025861</v>
      </c>
      <c r="F35" s="248">
        <v>72.836317294508532</v>
      </c>
      <c r="G35" s="251" t="s">
        <v>808</v>
      </c>
      <c r="H35" s="250">
        <v>52.980045510239805</v>
      </c>
      <c r="I35" s="248">
        <v>52.890629467925784</v>
      </c>
      <c r="J35" s="252" t="s">
        <v>809</v>
      </c>
      <c r="K35" s="250">
        <v>77.103973394013664</v>
      </c>
      <c r="L35" s="248">
        <v>76.976628810927849</v>
      </c>
      <c r="M35" s="252" t="s">
        <v>810</v>
      </c>
      <c r="N35" s="253">
        <v>81.099999999999994</v>
      </c>
      <c r="O35" s="248">
        <v>69.333609238249011</v>
      </c>
      <c r="P35" s="252" t="s">
        <v>811</v>
      </c>
      <c r="Q35" s="254"/>
      <c r="R35" s="250">
        <v>70.086996336996336</v>
      </c>
      <c r="S35" s="248">
        <v>86.511595323679998</v>
      </c>
      <c r="T35" s="249" t="s">
        <v>812</v>
      </c>
      <c r="U35" s="234">
        <v>79.797152889555008</v>
      </c>
      <c r="V35" s="249" t="s">
        <v>813</v>
      </c>
      <c r="W35" s="255"/>
      <c r="X35" s="256">
        <v>57.544100801832762</v>
      </c>
      <c r="Y35" s="241">
        <v>65.91858801548301</v>
      </c>
      <c r="Z35" s="257" t="s">
        <v>814</v>
      </c>
      <c r="AA35" s="256">
        <v>96.980356879120293</v>
      </c>
    </row>
    <row r="36" spans="1:27" s="200" customFormat="1" ht="12.95" customHeight="1" x14ac:dyDescent="0.25">
      <c r="A36" s="208" t="s">
        <v>419</v>
      </c>
      <c r="B36" s="247">
        <v>72.77193686080156</v>
      </c>
      <c r="C36" s="248">
        <v>71.816250071202049</v>
      </c>
      <c r="D36" s="249" t="s">
        <v>815</v>
      </c>
      <c r="E36" s="250">
        <v>72.555647864325209</v>
      </c>
      <c r="F36" s="248">
        <v>71.487982538865381</v>
      </c>
      <c r="G36" s="251" t="s">
        <v>816</v>
      </c>
      <c r="H36" s="250">
        <v>46.764338596021766</v>
      </c>
      <c r="I36" s="248">
        <v>46.662715216160059</v>
      </c>
      <c r="J36" s="252" t="s">
        <v>817</v>
      </c>
      <c r="K36" s="250">
        <v>72.872625100347875</v>
      </c>
      <c r="L36" s="248">
        <v>72.646157829863114</v>
      </c>
      <c r="M36" s="252" t="s">
        <v>818</v>
      </c>
      <c r="N36" s="253">
        <v>77.2</v>
      </c>
      <c r="O36" s="248">
        <v>67.653043062221002</v>
      </c>
      <c r="P36" s="252" t="s">
        <v>819</v>
      </c>
      <c r="Q36" s="254"/>
      <c r="R36" s="250">
        <v>66.391652511526331</v>
      </c>
      <c r="S36" s="248">
        <v>88.49707782966</v>
      </c>
      <c r="T36" s="249" t="s">
        <v>820</v>
      </c>
      <c r="U36" s="234">
        <v>76.233677494914005</v>
      </c>
      <c r="V36" s="249" t="s">
        <v>821</v>
      </c>
      <c r="W36" s="255"/>
      <c r="X36" s="256">
        <v>53.110463432994273</v>
      </c>
      <c r="Y36" s="241">
        <v>62.879642889173006</v>
      </c>
      <c r="Z36" s="257" t="s">
        <v>822</v>
      </c>
      <c r="AA36" s="256">
        <v>96.656365071015259</v>
      </c>
    </row>
    <row r="37" spans="1:27" s="200" customFormat="1" ht="12.95" customHeight="1" x14ac:dyDescent="0.25">
      <c r="A37" s="208" t="s">
        <v>420</v>
      </c>
      <c r="B37" s="247">
        <v>75.902278342025795</v>
      </c>
      <c r="C37" s="248">
        <v>75.245631186805738</v>
      </c>
      <c r="D37" s="249" t="s">
        <v>823</v>
      </c>
      <c r="E37" s="250">
        <v>75.780400768597318</v>
      </c>
      <c r="F37" s="248">
        <v>75.011202494688405</v>
      </c>
      <c r="G37" s="251" t="s">
        <v>824</v>
      </c>
      <c r="H37" s="250">
        <v>54.664740789725563</v>
      </c>
      <c r="I37" s="248">
        <v>54.829447948939993</v>
      </c>
      <c r="J37" s="252" t="s">
        <v>825</v>
      </c>
      <c r="K37" s="250">
        <v>79.741746863198927</v>
      </c>
      <c r="L37" s="248">
        <v>79.831754176074853</v>
      </c>
      <c r="M37" s="252" t="s">
        <v>826</v>
      </c>
      <c r="N37" s="253">
        <v>81.8</v>
      </c>
      <c r="O37" s="248">
        <v>85.099259279927992</v>
      </c>
      <c r="P37" s="252" t="s">
        <v>827</v>
      </c>
      <c r="Q37" s="254"/>
      <c r="R37" s="250">
        <v>71.364527878957702</v>
      </c>
      <c r="S37" s="248">
        <v>94.302945539620993</v>
      </c>
      <c r="T37" s="249" t="s">
        <v>828</v>
      </c>
      <c r="U37" s="234">
        <v>75.433329006340003</v>
      </c>
      <c r="V37" s="249" t="s">
        <v>829</v>
      </c>
      <c r="W37" s="255"/>
      <c r="X37" s="256">
        <v>58.942320782973056</v>
      </c>
      <c r="Y37" s="241">
        <v>62.453686010074009</v>
      </c>
      <c r="Z37" s="257" t="s">
        <v>830</v>
      </c>
      <c r="AA37" s="256">
        <v>96.882462880282418</v>
      </c>
    </row>
    <row r="38" spans="1:27" s="200" customFormat="1" ht="12.95" customHeight="1" x14ac:dyDescent="0.25">
      <c r="A38" s="208" t="s">
        <v>431</v>
      </c>
      <c r="B38" s="247">
        <v>79.860495165511423</v>
      </c>
      <c r="C38" s="248">
        <v>81.242554679350249</v>
      </c>
      <c r="D38" s="249" t="s">
        <v>831</v>
      </c>
      <c r="E38" s="250">
        <v>80.053217699812748</v>
      </c>
      <c r="F38" s="248">
        <v>81.311613375128033</v>
      </c>
      <c r="G38" s="251" t="s">
        <v>832</v>
      </c>
      <c r="H38" s="250">
        <v>66.047432946089188</v>
      </c>
      <c r="I38" s="248">
        <v>66.638352025471292</v>
      </c>
      <c r="J38" s="252" t="s">
        <v>833</v>
      </c>
      <c r="K38" s="250">
        <v>86.940771276121126</v>
      </c>
      <c r="L38" s="248">
        <v>87.360810095741442</v>
      </c>
      <c r="M38" s="252" t="s">
        <v>834</v>
      </c>
      <c r="N38" s="253">
        <v>89.7</v>
      </c>
      <c r="O38" s="248">
        <v>86.468526806452999</v>
      </c>
      <c r="P38" s="252" t="s">
        <v>835</v>
      </c>
      <c r="Q38" s="254"/>
      <c r="R38" s="250">
        <v>79.181818181818187</v>
      </c>
      <c r="S38" s="248">
        <v>92.630495762050003</v>
      </c>
      <c r="T38" s="249" t="s">
        <v>836</v>
      </c>
      <c r="U38" s="234">
        <v>85.428252279936004</v>
      </c>
      <c r="V38" s="249" t="s">
        <v>837</v>
      </c>
      <c r="W38" s="255"/>
      <c r="X38" s="256">
        <v>62.858698776226419</v>
      </c>
      <c r="Y38" s="241">
        <v>76.894450136076998</v>
      </c>
      <c r="Z38" s="257" t="s">
        <v>838</v>
      </c>
      <c r="AA38" s="256">
        <v>97.983417466586459</v>
      </c>
    </row>
    <row r="39" spans="1:27" s="200" customFormat="1" ht="12.95" customHeight="1" x14ac:dyDescent="0.25">
      <c r="A39" s="208" t="s">
        <v>421</v>
      </c>
      <c r="B39" s="247">
        <v>79.198001866388537</v>
      </c>
      <c r="C39" s="248">
        <v>77.271067191822411</v>
      </c>
      <c r="D39" s="249" t="s">
        <v>839</v>
      </c>
      <c r="E39" s="250">
        <v>78.551627600592852</v>
      </c>
      <c r="F39" s="248">
        <v>76.541167260106718</v>
      </c>
      <c r="G39" s="251" t="s">
        <v>840</v>
      </c>
      <c r="H39" s="250">
        <v>56.349557761050576</v>
      </c>
      <c r="I39" s="248">
        <v>55.885227146476936</v>
      </c>
      <c r="J39" s="252" t="s">
        <v>841</v>
      </c>
      <c r="K39" s="250">
        <v>80.60088339795027</v>
      </c>
      <c r="L39" s="248">
        <v>80.168487762915632</v>
      </c>
      <c r="M39" s="252" t="s">
        <v>653</v>
      </c>
      <c r="N39" s="253">
        <v>80.900000000000006</v>
      </c>
      <c r="O39" s="248">
        <v>82.845234944200001</v>
      </c>
      <c r="P39" s="252" t="s">
        <v>842</v>
      </c>
      <c r="Q39" s="254"/>
      <c r="R39" s="250">
        <v>67.60514625281256</v>
      </c>
      <c r="S39" s="248">
        <v>89.666310464928998</v>
      </c>
      <c r="T39" s="249" t="s">
        <v>843</v>
      </c>
      <c r="U39" s="234">
        <v>75.111355559597996</v>
      </c>
      <c r="V39" s="249" t="s">
        <v>844</v>
      </c>
      <c r="W39" s="255"/>
      <c r="X39" s="256">
        <v>58.589893571489718</v>
      </c>
      <c r="Y39" s="241">
        <v>61.770672695313003</v>
      </c>
      <c r="Z39" s="257" t="s">
        <v>845</v>
      </c>
      <c r="AA39" s="256">
        <v>96.473876937160796</v>
      </c>
    </row>
    <row r="40" spans="1:27" s="200" customFormat="1" ht="4.5" customHeight="1" x14ac:dyDescent="0.25">
      <c r="A40" s="260"/>
      <c r="B40" s="261"/>
      <c r="C40" s="262"/>
      <c r="D40" s="263"/>
      <c r="E40" s="262"/>
      <c r="F40" s="262"/>
      <c r="G40" s="263"/>
      <c r="H40" s="262"/>
      <c r="I40" s="264"/>
      <c r="J40" s="264"/>
      <c r="K40" s="264"/>
      <c r="L40" s="264"/>
      <c r="M40" s="264"/>
      <c r="N40" s="262"/>
      <c r="O40" s="262"/>
      <c r="P40" s="260"/>
      <c r="Q40" s="260"/>
      <c r="R40" s="265"/>
      <c r="S40" s="266"/>
      <c r="T40" s="260"/>
      <c r="U40" s="260"/>
      <c r="V40" s="260"/>
      <c r="W40" s="267"/>
      <c r="X40" s="267"/>
      <c r="Y40" s="267"/>
      <c r="Z40" s="268"/>
      <c r="AA40" s="268"/>
    </row>
    <row r="41" spans="1:27" s="200" customFormat="1" ht="14.1" customHeight="1" x14ac:dyDescent="0.25">
      <c r="A41" s="201"/>
      <c r="B41" s="269" t="s">
        <v>619</v>
      </c>
      <c r="C41" s="270"/>
      <c r="D41" s="270"/>
      <c r="E41" s="270"/>
      <c r="F41" s="270"/>
      <c r="G41" s="270"/>
      <c r="H41" s="270"/>
      <c r="I41" s="271"/>
      <c r="J41" s="271"/>
      <c r="K41" s="271"/>
      <c r="L41" s="271"/>
      <c r="M41" s="271"/>
      <c r="N41" s="208"/>
      <c r="O41" s="208"/>
      <c r="P41" s="201"/>
      <c r="Q41" s="201"/>
      <c r="R41" s="202"/>
      <c r="S41" s="203"/>
      <c r="T41" s="201"/>
      <c r="U41" s="201"/>
      <c r="V41" s="201"/>
      <c r="W41" s="272"/>
      <c r="X41" s="272"/>
      <c r="Y41" s="272"/>
      <c r="Z41" s="273"/>
      <c r="AA41" s="273"/>
    </row>
    <row r="42" spans="1:27" s="200" customFormat="1" ht="12.95" customHeight="1" x14ac:dyDescent="0.25">
      <c r="A42" s="201"/>
      <c r="B42" s="86" t="s">
        <v>855</v>
      </c>
      <c r="C42" s="201"/>
      <c r="D42" s="274"/>
      <c r="E42" s="201"/>
      <c r="F42" s="201"/>
      <c r="G42" s="274"/>
      <c r="H42" s="201"/>
      <c r="N42" s="201"/>
      <c r="O42" s="201"/>
      <c r="P42" s="201"/>
      <c r="Q42" s="201"/>
      <c r="R42" s="202"/>
      <c r="S42" s="203"/>
      <c r="T42" s="201"/>
      <c r="U42" s="201"/>
      <c r="V42" s="201"/>
      <c r="W42" s="272"/>
      <c r="X42" s="272"/>
      <c r="Y42" s="272"/>
      <c r="Z42" s="273"/>
      <c r="AA42" s="273"/>
    </row>
    <row r="43" spans="1:27" s="200" customFormat="1" ht="14.1" customHeight="1" x14ac:dyDescent="0.25">
      <c r="A43" s="275"/>
      <c r="B43" s="201"/>
      <c r="C43" s="201"/>
      <c r="D43" s="274"/>
      <c r="E43" s="201"/>
      <c r="F43" s="201"/>
      <c r="G43" s="274"/>
      <c r="H43" s="201"/>
      <c r="N43" s="201"/>
      <c r="O43" s="201"/>
      <c r="P43" s="201"/>
      <c r="Q43" s="201"/>
      <c r="R43" s="202"/>
      <c r="S43" s="203"/>
      <c r="T43" s="201"/>
      <c r="U43" s="201"/>
      <c r="V43" s="201"/>
      <c r="W43" s="272"/>
      <c r="X43" s="272"/>
      <c r="Y43" s="272"/>
      <c r="Z43" s="273"/>
      <c r="AA43" s="273"/>
    </row>
    <row r="44" spans="1:27" ht="14.1" customHeight="1" x14ac:dyDescent="0.25">
      <c r="W44" s="272"/>
      <c r="X44" s="272"/>
      <c r="Y44" s="272"/>
      <c r="Z44" s="272"/>
      <c r="AA44" s="272"/>
    </row>
    <row r="45" spans="1:27" ht="14.1" customHeight="1" x14ac:dyDescent="0.25">
      <c r="W45" s="272"/>
      <c r="X45" s="272"/>
      <c r="Y45" s="272"/>
      <c r="Z45" s="272"/>
      <c r="AA45" s="272"/>
    </row>
    <row r="46" spans="1:27" ht="14.1" customHeight="1" x14ac:dyDescent="0.25">
      <c r="W46" s="272"/>
      <c r="X46" s="272"/>
      <c r="Y46" s="272"/>
      <c r="Z46" s="272"/>
      <c r="AA46" s="272"/>
    </row>
    <row r="47" spans="1:27" ht="14.1" customHeight="1" x14ac:dyDescent="0.25">
      <c r="B47" s="200"/>
      <c r="C47" s="200"/>
      <c r="D47" s="276"/>
      <c r="E47" s="200"/>
      <c r="H47" s="200"/>
      <c r="W47" s="272"/>
      <c r="X47" s="272"/>
      <c r="Y47" s="272"/>
      <c r="Z47" s="272"/>
      <c r="AA47" s="272"/>
    </row>
    <row r="48" spans="1:27" ht="14.1" customHeight="1" x14ac:dyDescent="0.25">
      <c r="B48" s="200"/>
      <c r="C48" s="200"/>
      <c r="D48" s="276"/>
      <c r="E48" s="200"/>
      <c r="H48" s="200"/>
      <c r="W48" s="272"/>
      <c r="X48" s="272"/>
      <c r="Y48" s="272"/>
      <c r="Z48" s="272"/>
      <c r="AA48" s="272"/>
    </row>
    <row r="49" spans="2:27" ht="14.1" customHeight="1" x14ac:dyDescent="0.25">
      <c r="B49" s="200"/>
      <c r="C49" s="200"/>
      <c r="D49" s="276"/>
      <c r="E49" s="200"/>
      <c r="H49" s="200"/>
      <c r="W49" s="272"/>
      <c r="X49" s="272"/>
      <c r="Y49" s="272"/>
      <c r="Z49" s="272"/>
      <c r="AA49" s="272"/>
    </row>
    <row r="50" spans="2:27" ht="14.1" customHeight="1" x14ac:dyDescent="0.25">
      <c r="B50" s="200"/>
      <c r="C50" s="200"/>
      <c r="D50" s="276"/>
      <c r="E50" s="200"/>
      <c r="H50" s="200"/>
      <c r="W50" s="272"/>
      <c r="X50" s="272"/>
      <c r="Y50" s="272"/>
      <c r="Z50" s="272"/>
      <c r="AA50" s="272"/>
    </row>
    <row r="51" spans="2:27" ht="14.1" customHeight="1" x14ac:dyDescent="0.25">
      <c r="B51" s="200"/>
      <c r="C51" s="200"/>
      <c r="D51" s="276"/>
      <c r="E51" s="200"/>
      <c r="F51" s="200"/>
      <c r="H51" s="200"/>
      <c r="W51" s="272"/>
      <c r="X51" s="272"/>
      <c r="Y51" s="272"/>
      <c r="Z51" s="272"/>
      <c r="AA51" s="272"/>
    </row>
    <row r="52" spans="2:27" ht="14.1" customHeight="1" x14ac:dyDescent="0.25">
      <c r="B52" s="200"/>
      <c r="C52" s="200"/>
      <c r="D52" s="276"/>
      <c r="E52" s="200"/>
      <c r="F52" s="200"/>
      <c r="H52" s="200"/>
      <c r="W52" s="272"/>
      <c r="X52" s="272"/>
      <c r="Y52" s="272"/>
      <c r="Z52" s="272"/>
      <c r="AA52" s="272"/>
    </row>
    <row r="53" spans="2:27" ht="14.1" customHeight="1" x14ac:dyDescent="0.25">
      <c r="B53" s="277"/>
      <c r="C53" s="277"/>
      <c r="D53" s="277"/>
      <c r="E53" s="277"/>
      <c r="F53" s="200"/>
      <c r="H53" s="200"/>
      <c r="W53" s="272"/>
      <c r="X53" s="272"/>
      <c r="Y53" s="272"/>
      <c r="Z53" s="272"/>
      <c r="AA53" s="272"/>
    </row>
    <row r="54" spans="2:27" ht="14.1" customHeight="1" x14ac:dyDescent="0.25">
      <c r="B54" s="200"/>
      <c r="C54" s="200"/>
      <c r="D54" s="276"/>
      <c r="E54" s="200"/>
      <c r="F54" s="200"/>
      <c r="H54" s="200"/>
      <c r="W54" s="272"/>
      <c r="X54" s="272"/>
      <c r="Y54" s="272"/>
      <c r="Z54" s="272"/>
      <c r="AA54" s="272"/>
    </row>
    <row r="55" spans="2:27" ht="14.1" customHeight="1" x14ac:dyDescent="0.25">
      <c r="B55" s="200"/>
      <c r="C55" s="200"/>
      <c r="D55" s="276"/>
      <c r="E55" s="200"/>
      <c r="F55" s="200"/>
      <c r="H55" s="200"/>
      <c r="W55" s="272"/>
      <c r="X55" s="272"/>
      <c r="Y55" s="272"/>
      <c r="Z55" s="272"/>
      <c r="AA55" s="272"/>
    </row>
    <row r="56" spans="2:27" ht="14.1" customHeight="1" x14ac:dyDescent="0.25">
      <c r="B56" s="200"/>
      <c r="C56" s="200"/>
      <c r="D56" s="276"/>
      <c r="E56" s="200"/>
      <c r="F56" s="200"/>
      <c r="H56" s="200"/>
      <c r="W56" s="272"/>
      <c r="X56" s="272"/>
      <c r="Y56" s="272"/>
      <c r="Z56" s="272"/>
      <c r="AA56" s="272"/>
    </row>
    <row r="57" spans="2:27" ht="14.1" customHeight="1" x14ac:dyDescent="0.25">
      <c r="B57" s="200"/>
      <c r="C57" s="200"/>
      <c r="D57" s="276"/>
      <c r="E57" s="200"/>
      <c r="F57" s="200"/>
      <c r="H57" s="200"/>
      <c r="W57" s="272"/>
      <c r="X57" s="272"/>
      <c r="Y57" s="272"/>
      <c r="Z57" s="272"/>
      <c r="AA57" s="272"/>
    </row>
    <row r="58" spans="2:27" ht="14.1" customHeight="1" x14ac:dyDescent="0.25">
      <c r="B58" s="200"/>
      <c r="C58" s="200"/>
      <c r="D58" s="276"/>
      <c r="E58" s="200"/>
      <c r="F58" s="200"/>
      <c r="H58" s="200"/>
    </row>
    <row r="59" spans="2:27" ht="14.1" customHeight="1" x14ac:dyDescent="0.25">
      <c r="B59" s="200"/>
      <c r="C59" s="200"/>
      <c r="D59" s="276"/>
      <c r="E59" s="200"/>
      <c r="F59" s="200"/>
      <c r="H59" s="200"/>
    </row>
    <row r="60" spans="2:27" ht="14.1" customHeight="1" x14ac:dyDescent="0.25">
      <c r="B60" s="200"/>
      <c r="C60" s="200"/>
      <c r="D60" s="276"/>
      <c r="E60" s="200"/>
      <c r="F60" s="200"/>
      <c r="H60" s="200"/>
    </row>
  </sheetData>
  <sheetProtection password="C3EF" sheet="1" objects="1" scenarios="1"/>
  <mergeCells count="11">
    <mergeCell ref="Y9:Z9"/>
    <mergeCell ref="B7:O7"/>
    <mergeCell ref="R7:V7"/>
    <mergeCell ref="X7:AA7"/>
    <mergeCell ref="C9:D9"/>
    <mergeCell ref="F9:G9"/>
    <mergeCell ref="I9:J9"/>
    <mergeCell ref="L9:M9"/>
    <mergeCell ref="O9:P9"/>
    <mergeCell ref="S9:T9"/>
    <mergeCell ref="U9:V9"/>
  </mergeCells>
  <pageMargins left="0.19685039370078741" right="0.17" top="0.74803149606299213" bottom="0.43307086614173229" header="0.31496062992125984" footer="0.31496062992125984"/>
  <pageSetup paperSize="9" scale="73" fitToWidth="2" fitToHeight="2" orientation="landscape" r:id="rId1"/>
  <rowBreaks count="1" manualBreakCount="1">
    <brk id="42"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R84"/>
  <sheetViews>
    <sheetView topLeftCell="C1" workbookViewId="0">
      <selection activeCell="D52" sqref="D52"/>
    </sheetView>
  </sheetViews>
  <sheetFormatPr defaultRowHeight="11.25" x14ac:dyDescent="0.15"/>
  <cols>
    <col min="1" max="1" width="20.5" bestFit="1" customWidth="1"/>
    <col min="2" max="2" width="21.25" customWidth="1"/>
    <col min="3" max="3" width="47.5" bestFit="1" customWidth="1"/>
    <col min="4" max="4" width="24.375" customWidth="1"/>
    <col min="5" max="5" width="22.875" customWidth="1"/>
    <col min="6" max="6" width="13.875" customWidth="1"/>
    <col min="10" max="10" width="11.75" customWidth="1"/>
    <col min="11" max="11" width="15" customWidth="1"/>
    <col min="12" max="12" width="14.5" customWidth="1"/>
    <col min="17" max="17" width="21.5" customWidth="1"/>
  </cols>
  <sheetData>
    <row r="1" spans="1:18" x14ac:dyDescent="0.15">
      <c r="A1" s="1" t="s">
        <v>0</v>
      </c>
      <c r="C1" s="1" t="s">
        <v>4</v>
      </c>
      <c r="Q1" s="1" t="s">
        <v>2</v>
      </c>
      <c r="R1">
        <f>COUNTA(Q2:Q47)</f>
        <v>46</v>
      </c>
    </row>
    <row r="2" spans="1:18" ht="15" x14ac:dyDescent="0.25">
      <c r="A2" t="s">
        <v>428</v>
      </c>
      <c r="C2" t="str">
        <f>IF(B84 = "", "Please select an MSOA", "Health Asset indicators, percentages, "&amp;B84&amp;" and Wales")</f>
        <v>Health Asset indicators, percentages, Powys 001 and Wales</v>
      </c>
      <c r="Q2" s="7" t="str">
        <f>IF(VLOOKUP($A$28,'list box data'!$1:$22,2,FALSE)=0,"",VLOOKUP($A$28,'list box data'!$1:$22,2,FALSE))</f>
        <v>Powys 001</v>
      </c>
    </row>
    <row r="3" spans="1:18" ht="15" x14ac:dyDescent="0.25">
      <c r="A3" t="s">
        <v>402</v>
      </c>
      <c r="C3" t="str">
        <f>IF(B84 = "", "Please select an MSOA", "Health Asset indicators, percentages (relative scale), "&amp;B84&amp;" and Wales")</f>
        <v>Health Asset indicators, percentages (relative scale), Powys 001 and Wales</v>
      </c>
      <c r="Q3" s="7" t="str">
        <f>IF(VLOOKUP($A$28,'list box data'!$1:$22,3,FALSE)=0,"",VLOOKUP($A$28,'list box data'!$1:$22,3,FALSE))</f>
        <v>Powys 002</v>
      </c>
    </row>
    <row r="4" spans="1:18" ht="15" x14ac:dyDescent="0.25">
      <c r="A4" t="s">
        <v>403</v>
      </c>
      <c r="C4" s="12"/>
      <c r="D4" s="12"/>
      <c r="E4" s="12"/>
      <c r="F4" s="12"/>
      <c r="G4" s="12"/>
      <c r="H4" s="12"/>
      <c r="I4" s="12"/>
      <c r="J4" s="12"/>
      <c r="K4" s="12"/>
      <c r="L4" s="12"/>
      <c r="M4" s="12"/>
      <c r="N4" s="12"/>
      <c r="O4" s="12"/>
      <c r="Q4" s="7" t="str">
        <f>IF(VLOOKUP($A$28,'list box data'!$1:$22,4,FALSE)=0,"",VLOOKUP($A$28,'list box data'!$1:$22,4,FALSE))</f>
        <v>Powys 003</v>
      </c>
    </row>
    <row r="5" spans="1:18" ht="15" x14ac:dyDescent="0.25">
      <c r="A5" t="s">
        <v>404</v>
      </c>
      <c r="C5" s="14" t="s">
        <v>475</v>
      </c>
      <c r="D5" s="12"/>
      <c r="E5" s="12"/>
      <c r="F5" s="12"/>
      <c r="G5" s="12"/>
      <c r="H5" s="12"/>
      <c r="I5" s="12"/>
      <c r="J5" s="12"/>
      <c r="K5" s="12"/>
      <c r="L5" s="12"/>
      <c r="M5" s="12"/>
      <c r="N5" s="12"/>
      <c r="O5" s="12"/>
      <c r="Q5" s="7" t="str">
        <f>IF(VLOOKUP($A$28,'list box data'!$1:$22,5,FALSE)=0,"",VLOOKUP($A$28,'list box data'!$1:$22,5,FALSE))</f>
        <v>Powys 004</v>
      </c>
    </row>
    <row r="6" spans="1:18" ht="15" x14ac:dyDescent="0.25">
      <c r="A6" t="s">
        <v>405</v>
      </c>
      <c r="C6" s="12" t="str">
        <f>data!B2</f>
        <v>Good health*</v>
      </c>
      <c r="D6" s="12" t="str">
        <f>data!C2</f>
        <v>Day-to-day activities not limited*</v>
      </c>
      <c r="E6" s="12" t="str">
        <f>data!D2</f>
        <v>5+ GCSE's or higher*</v>
      </c>
      <c r="F6" s="12" t="str">
        <f>data!E2</f>
        <v>Any qualifications*</v>
      </c>
      <c r="G6" s="12" t="str">
        <f>data!$F$2</f>
        <v>Can keep up with bills</v>
      </c>
      <c r="H6" s="12" t="str">
        <f>data!$G$2</f>
        <v>GP satisfaction</v>
      </c>
      <c r="I6" s="12" t="str">
        <f>data!$H$2</f>
        <v>Two parent households</v>
      </c>
      <c r="J6" s="12" t="str">
        <f>data!$I$2</f>
        <v>Feeling safe after dark</v>
      </c>
      <c r="K6" s="12" t="str">
        <f>data!$J$2</f>
        <v>Employed</v>
      </c>
      <c r="L6" s="12" t="str">
        <f>data!$K$2</f>
        <v>Adequate living space</v>
      </c>
      <c r="M6" s="12" t="str">
        <f>data!$L$2</f>
        <v>Local area satisfaction</v>
      </c>
      <c r="N6" t="str">
        <f>data!$M$2</f>
        <v>No income related benefits</v>
      </c>
      <c r="O6" s="12"/>
      <c r="Q6" s="7" t="str">
        <f>IF(VLOOKUP($A$28,'list box data'!$1:$22,6,FALSE)=0,"",VLOOKUP($A$28,'list box data'!$1:$22,6,FALSE))</f>
        <v>Powys 005</v>
      </c>
    </row>
    <row r="7" spans="1:18" ht="15" x14ac:dyDescent="0.25">
      <c r="A7" t="s">
        <v>406</v>
      </c>
      <c r="C7" s="12">
        <f>IF($B$84="","",VLOOKUP($B$84,data!$A$2:$L$412,2,FALSE))</f>
        <v>83.522098535159586</v>
      </c>
      <c r="D7" s="12">
        <f>IF($B$84="","",VLOOKUP($B$84,data!$A$2:$L$412,3,FALSE))</f>
        <v>82.668377240131647</v>
      </c>
      <c r="E7" s="12">
        <f>IF($B$84="","",VLOOKUP($B$84,data!$A$2:$L$412,4,FALSE))</f>
        <v>66.010393508721592</v>
      </c>
      <c r="F7" s="12">
        <f>IF($B$84="","",VLOOKUP($B$84,data!$A$2:$L$412,5,FALSE))</f>
        <v>86.77533543747748</v>
      </c>
      <c r="G7" s="12">
        <f>IF($B$84="","",VLOOKUP($B$84,data!$A$2:$L$412,6,FALSE))</f>
        <v>87.598680000000002</v>
      </c>
      <c r="H7" s="12">
        <f>IF($B$84="","",VLOOKUP($B$84,data!$A$2:$L$412,7,FALSE))</f>
        <v>92.777749999999997</v>
      </c>
      <c r="I7" s="12">
        <f>IF($B$84="","",VLOOKUP($B$84,data!$A$2:$L$412,8,FALSE))</f>
        <v>80.919540229885058</v>
      </c>
      <c r="J7" s="12">
        <f>IF($B$84="","",VLOOKUP($B$84,data!$A$2:$L$412,9,FALSE))</f>
        <v>84.440039999999996</v>
      </c>
      <c r="K7" s="12">
        <f>IF($B$84="","",VLOOKUP($B$84,data!$A$2:$L$412,10,FALSE))</f>
        <v>67.341430499325241</v>
      </c>
      <c r="L7" s="12">
        <f>IF($B$84="","",VLOOKUP($B$84,data!$A$2:$L$412,11,FALSE))</f>
        <v>97.867968147957868</v>
      </c>
      <c r="M7" s="12">
        <f>IF($B$84="","",VLOOKUP($B$84,data!$A$2:$M$412,12,FALSE))</f>
        <v>79.053799999999995</v>
      </c>
      <c r="N7" s="12">
        <f>IF($B$84="","",VLOOKUP($B$84,data!$A$2:$N$412,13,FALSE))</f>
        <v>90.6</v>
      </c>
      <c r="O7" s="19"/>
      <c r="Q7" s="7" t="str">
        <f>IF(VLOOKUP($A$28,'list box data'!$1:$22,7,FALSE)=0,"",VLOOKUP($A$28,'list box data'!$1:$22,7,FALSE))</f>
        <v>Powys 006</v>
      </c>
    </row>
    <row r="8" spans="1:18" ht="15" x14ac:dyDescent="0.25">
      <c r="A8" t="s">
        <v>407</v>
      </c>
      <c r="C8" s="12"/>
      <c r="D8" s="12"/>
      <c r="E8" s="12"/>
      <c r="F8" s="12"/>
      <c r="G8" s="12"/>
      <c r="H8" s="12"/>
      <c r="I8" s="12"/>
      <c r="J8" s="12"/>
      <c r="K8" s="12"/>
      <c r="L8" s="12"/>
      <c r="M8" s="12"/>
      <c r="N8" s="12"/>
      <c r="O8" s="12"/>
      <c r="Q8" s="7" t="str">
        <f>IF(VLOOKUP($A$28,'list box data'!$1:$22,8,FALSE)=0,"",VLOOKUP($A$28,'list box data'!$1:$22,8,FALSE))</f>
        <v>Powys 007</v>
      </c>
    </row>
    <row r="9" spans="1:18" ht="15" x14ac:dyDescent="0.25">
      <c r="A9" t="s">
        <v>408</v>
      </c>
      <c r="C9" s="38" t="str">
        <f>data!N2</f>
        <v>Good health</v>
      </c>
      <c r="D9" s="12" t="str">
        <f>data!O2</f>
        <v>Day-to-day activities not limited</v>
      </c>
      <c r="E9" s="12" t="str">
        <f>data!P2</f>
        <v>5+ GCSE's or higher</v>
      </c>
      <c r="F9" s="12" t="str">
        <f>data!Q2</f>
        <v>Any qualifications</v>
      </c>
      <c r="G9" s="12"/>
      <c r="H9" s="12"/>
      <c r="I9" s="12"/>
      <c r="J9" s="12"/>
      <c r="K9" s="12"/>
      <c r="L9" s="12"/>
      <c r="M9" s="12"/>
      <c r="N9" s="12"/>
      <c r="O9" s="12"/>
      <c r="Q9" s="7" t="str">
        <f>IF(VLOOKUP($A$28,'list box data'!$1:$22,9,FALSE)=0,"",VLOOKUP($A$28,'list box data'!$1:$22,9,FALSE))</f>
        <v>Powys 008</v>
      </c>
    </row>
    <row r="10" spans="1:18" ht="15" x14ac:dyDescent="0.25">
      <c r="A10" t="s">
        <v>409</v>
      </c>
      <c r="C10" s="12">
        <f>IF($B$84="","",VLOOKUP($B$84,data!$A$2:$Q$412,14,FALSE))</f>
        <v>81.029185867895549</v>
      </c>
      <c r="D10" s="12">
        <f>IF($B$84="","",VLOOKUP($B$84,data!$A$2:$Q$412,15,FALSE))</f>
        <v>80.063638358569236</v>
      </c>
      <c r="E10" s="12">
        <f>IF($B$84="","",VLOOKUP($B$84,data!$A$2:$Q$412,16,FALSE))</f>
        <v>65.201598256447511</v>
      </c>
      <c r="F10" s="12">
        <f>IF($B$84="","",VLOOKUP($B$84,data!$A$2:$Q$412,17,FALSE))</f>
        <v>85.978932074100982</v>
      </c>
      <c r="G10" s="12"/>
      <c r="H10" s="12"/>
      <c r="I10" s="12"/>
      <c r="J10" s="12"/>
      <c r="K10" s="12"/>
      <c r="L10" s="12"/>
      <c r="M10" s="12"/>
      <c r="O10" s="12"/>
      <c r="Q10" s="7" t="str">
        <f>IF(VLOOKUP($A$28,'list box data'!$1:$22,10,FALSE)=0,"",VLOOKUP($A$28,'list box data'!$1:$22,10,FALSE))</f>
        <v>Powys 009</v>
      </c>
    </row>
    <row r="11" spans="1:18" ht="15" x14ac:dyDescent="0.25">
      <c r="A11" t="s">
        <v>401</v>
      </c>
      <c r="C11" s="38"/>
      <c r="D11" s="12"/>
      <c r="E11" s="12"/>
      <c r="F11" s="12"/>
      <c r="G11" s="12"/>
      <c r="H11" s="12"/>
      <c r="I11" s="12"/>
      <c r="J11" s="12"/>
      <c r="K11" s="12"/>
      <c r="L11" s="12"/>
      <c r="M11" s="12"/>
      <c r="N11" s="12"/>
      <c r="O11" s="12"/>
      <c r="Q11" s="7" t="str">
        <f>IF(VLOOKUP($A$28,'list box data'!$1:$22,11,FALSE)=0,"",VLOOKUP($A$28,'list box data'!$1:$22,11,FALSE))</f>
        <v>Powys 010</v>
      </c>
    </row>
    <row r="12" spans="1:18" ht="15" x14ac:dyDescent="0.25">
      <c r="A12" t="s">
        <v>411</v>
      </c>
      <c r="C12" s="38"/>
      <c r="D12" s="12"/>
      <c r="E12" s="12"/>
      <c r="F12" s="12"/>
      <c r="G12" s="12"/>
      <c r="H12" s="12"/>
      <c r="I12" s="12"/>
      <c r="J12" s="12"/>
      <c r="K12" s="12"/>
      <c r="L12" s="12"/>
      <c r="M12" s="12"/>
      <c r="N12" s="12"/>
      <c r="O12" s="12"/>
      <c r="Q12" s="7" t="str">
        <f>IF(VLOOKUP($A$28,'list box data'!$1:$22,12,FALSE)=0,"",VLOOKUP($A$28,'list box data'!$1:$22,12,FALSE))</f>
        <v>Powys 011</v>
      </c>
    </row>
    <row r="13" spans="1:18" ht="15" x14ac:dyDescent="0.25">
      <c r="A13" t="s">
        <v>412</v>
      </c>
      <c r="C13" s="12"/>
      <c r="D13" s="12"/>
      <c r="E13" s="12"/>
      <c r="F13" s="12"/>
      <c r="G13" s="12"/>
      <c r="H13" s="12"/>
      <c r="I13" s="12"/>
      <c r="J13" s="12"/>
      <c r="K13" s="12"/>
      <c r="L13" s="12"/>
      <c r="M13" s="12"/>
      <c r="N13" s="12"/>
      <c r="O13" s="12"/>
      <c r="Q13" s="7" t="str">
        <f>IF(VLOOKUP($A$28,'list box data'!$1:$22,13,FALSE)=0,"",VLOOKUP($A$28,'list box data'!$1:$22,13,FALSE))</f>
        <v>Powys 012</v>
      </c>
    </row>
    <row r="14" spans="1:18" ht="15" x14ac:dyDescent="0.25">
      <c r="A14" t="s">
        <v>413</v>
      </c>
      <c r="C14" s="14" t="s">
        <v>476</v>
      </c>
      <c r="D14" s="12"/>
      <c r="E14" s="12"/>
      <c r="F14" s="12"/>
      <c r="G14" s="12"/>
      <c r="H14" s="12"/>
      <c r="I14" s="12"/>
      <c r="J14" s="12"/>
      <c r="K14" s="12"/>
      <c r="L14" s="12"/>
      <c r="M14" s="12"/>
      <c r="N14" s="12"/>
      <c r="O14" s="12"/>
      <c r="Q14" s="7" t="str">
        <f>IF(VLOOKUP($A$28,'list box data'!$1:$22,14,FALSE)=0,"",VLOOKUP($A$28,'list box data'!$1:$22,14,FALSE))</f>
        <v>Powys 013</v>
      </c>
    </row>
    <row r="15" spans="1:18" ht="15" x14ac:dyDescent="0.25">
      <c r="A15" t="s">
        <v>432</v>
      </c>
      <c r="C15" s="12" t="str">
        <f>data!$B$2</f>
        <v>Good health*</v>
      </c>
      <c r="D15" s="12" t="str">
        <f>data!C2</f>
        <v>Day-to-day activities not limited*</v>
      </c>
      <c r="E15" s="12" t="str">
        <f>data!D2</f>
        <v>5+ GCSE's or higher*</v>
      </c>
      <c r="F15" s="12" t="str">
        <f>data!E2</f>
        <v>Any qualifications*</v>
      </c>
      <c r="G15" s="12" t="str">
        <f>data!$F$2</f>
        <v>Can keep up with bills</v>
      </c>
      <c r="H15" s="12" t="str">
        <f>data!$G$2</f>
        <v>GP satisfaction</v>
      </c>
      <c r="I15" s="12" t="str">
        <f>data!$H$2</f>
        <v>Two parent households</v>
      </c>
      <c r="J15" s="12" t="str">
        <f>data!$I$2</f>
        <v>Feeling safe after dark</v>
      </c>
      <c r="K15" s="12" t="str">
        <f>data!$J$2</f>
        <v>Employed</v>
      </c>
      <c r="L15" s="12" t="str">
        <f>data!$K$2</f>
        <v>Adequate living space</v>
      </c>
      <c r="M15" s="12" t="str">
        <f>data!$L$2</f>
        <v>Local area satisfaction</v>
      </c>
      <c r="N15" t="str">
        <f>data!$M$2</f>
        <v>No income related benefits</v>
      </c>
      <c r="O15" s="12"/>
      <c r="Q15" s="7" t="str">
        <f>IF(VLOOKUP($A$28,'list box data'!$1:$22,15,FALSE)=0,"",VLOOKUP($A$28,'list box data'!$1:$22,15,FALSE))</f>
        <v>Powys 014</v>
      </c>
    </row>
    <row r="16" spans="1:18" ht="15" x14ac:dyDescent="0.25">
      <c r="A16" t="s">
        <v>415</v>
      </c>
      <c r="C16" s="12">
        <f>data!$B$413</f>
        <v>77.204336326594898</v>
      </c>
      <c r="D16" s="12">
        <f>data!$C$413</f>
        <v>76.855342085249546</v>
      </c>
      <c r="E16" s="12">
        <f>data!$D$413</f>
        <v>59.167847320212097</v>
      </c>
      <c r="F16" s="12">
        <f>data!$E$413</f>
        <v>81.976852071137003</v>
      </c>
      <c r="G16" s="12">
        <f>data!F$413</f>
        <v>83.268794467047996</v>
      </c>
      <c r="H16" s="12">
        <f>data!$G$413</f>
        <v>91.594143850633003</v>
      </c>
      <c r="I16" s="12">
        <f>data!$H$413</f>
        <v>70.986948102818786</v>
      </c>
      <c r="J16" s="12">
        <f>data!$I$413</f>
        <v>80.777517811053002</v>
      </c>
      <c r="K16" s="12">
        <f>data!$J$413</f>
        <v>58.187189722274432</v>
      </c>
      <c r="L16" s="12">
        <f>data!$K$413</f>
        <v>97.069800932848992</v>
      </c>
      <c r="M16" s="12">
        <f>data!$L$413</f>
        <v>71.323938255338007</v>
      </c>
      <c r="N16">
        <f>data!$M$413</f>
        <v>83.7</v>
      </c>
      <c r="O16" s="19"/>
      <c r="Q16" s="7" t="str">
        <f>IF(VLOOKUP($A$28,'list box data'!$1:$22,16,FALSE)=0,"",VLOOKUP($A$28,'list box data'!$1:$22,16,FALSE))</f>
        <v>Powys 015</v>
      </c>
    </row>
    <row r="17" spans="1:17" ht="15" x14ac:dyDescent="0.25">
      <c r="A17" t="s">
        <v>429</v>
      </c>
      <c r="G17" s="12"/>
      <c r="H17" s="12"/>
      <c r="I17" s="12"/>
      <c r="J17" s="12"/>
      <c r="K17" s="12"/>
      <c r="L17" s="12"/>
      <c r="M17" s="12"/>
      <c r="N17" s="12"/>
      <c r="O17" s="12"/>
      <c r="Q17" s="7" t="str">
        <f>IF(VLOOKUP($A$28,'list box data'!$1:$22,17,FALSE)=0,"",VLOOKUP($A$28,'list box data'!$1:$22,17,FALSE))</f>
        <v>Powys 017</v>
      </c>
    </row>
    <row r="18" spans="1:17" ht="15" x14ac:dyDescent="0.25">
      <c r="A18" t="s">
        <v>430</v>
      </c>
      <c r="C18" s="39" t="str">
        <f>data!N2</f>
        <v>Good health</v>
      </c>
      <c r="D18" t="str">
        <f>data!O2</f>
        <v>Day-to-day activities not limited</v>
      </c>
      <c r="E18" t="str">
        <f>data!P2</f>
        <v>5+ GCSE's or higher</v>
      </c>
      <c r="F18" t="str">
        <f>data!Q2</f>
        <v>Any qualifications</v>
      </c>
      <c r="G18" s="12"/>
      <c r="H18" s="12"/>
      <c r="I18" s="12"/>
      <c r="J18" s="12"/>
      <c r="K18" s="12"/>
      <c r="L18" s="12"/>
      <c r="M18" s="12"/>
      <c r="N18" s="12"/>
      <c r="O18" s="12"/>
      <c r="Q18" s="7" t="str">
        <f>IF(VLOOKUP($A$28,'list box data'!$1:$22,18,FALSE)=0,"",VLOOKUP($A$28,'list box data'!$1:$22,18,FALSE))</f>
        <v>Powys 018</v>
      </c>
    </row>
    <row r="19" spans="1:17" ht="15" x14ac:dyDescent="0.25">
      <c r="A19" t="s">
        <v>418</v>
      </c>
      <c r="C19" s="38">
        <f>data!N413</f>
        <v>77.757278054589335</v>
      </c>
      <c r="D19" s="12">
        <f>data!O413</f>
        <v>77.285294778185161</v>
      </c>
      <c r="E19" s="12">
        <f>data!P413</f>
        <v>59.218375247349606</v>
      </c>
      <c r="F19" s="12">
        <f>data!Q413</f>
        <v>82.058925772491847</v>
      </c>
      <c r="G19" s="12"/>
      <c r="H19" s="12"/>
      <c r="I19" s="12"/>
      <c r="J19" s="12"/>
      <c r="K19" s="12"/>
      <c r="L19" s="12"/>
      <c r="M19" s="12"/>
      <c r="N19" s="12"/>
      <c r="O19" s="12"/>
      <c r="Q19" s="7" t="str">
        <f>IF(VLOOKUP($A$28,'list box data'!$1:$22,19,FALSE)=0,"",VLOOKUP($A$28,'list box data'!$1:$22,19,FALSE))</f>
        <v>Powys 020</v>
      </c>
    </row>
    <row r="20" spans="1:17" ht="15" x14ac:dyDescent="0.25">
      <c r="A20" t="s">
        <v>419</v>
      </c>
      <c r="C20" s="38"/>
      <c r="D20" s="12"/>
      <c r="E20" s="12"/>
      <c r="F20" s="12"/>
      <c r="G20" s="12"/>
      <c r="H20" s="12"/>
      <c r="I20" s="12"/>
      <c r="J20" s="12"/>
      <c r="K20" s="12"/>
      <c r="L20" s="12"/>
      <c r="M20" s="12"/>
      <c r="N20" s="12"/>
      <c r="O20" s="12"/>
      <c r="Q20" s="7" t="str">
        <f>IF(VLOOKUP($A$28,'list box data'!$1:$22,20,FALSE)=0,"",VLOOKUP($A$28,'list box data'!$1:$22,20,FALSE))</f>
        <v>Powys 021</v>
      </c>
    </row>
    <row r="21" spans="1:17" ht="15" x14ac:dyDescent="0.25">
      <c r="A21" t="s">
        <v>420</v>
      </c>
      <c r="C21" s="38"/>
      <c r="D21" s="12"/>
      <c r="E21" s="12"/>
      <c r="F21" s="12"/>
      <c r="G21" s="12"/>
      <c r="H21" s="12"/>
      <c r="I21" s="12"/>
      <c r="J21" s="12"/>
      <c r="K21" s="12"/>
      <c r="L21" s="12"/>
      <c r="M21" s="12"/>
      <c r="O21" s="12"/>
      <c r="Q21" s="7" t="str">
        <f>IF(VLOOKUP($A$28,'list box data'!$1:$22,21,FALSE)=0,"",VLOOKUP($A$28,'list box data'!$1:$22,21,FALSE))</f>
        <v/>
      </c>
    </row>
    <row r="22" spans="1:17" ht="15" x14ac:dyDescent="0.25">
      <c r="A22" t="s">
        <v>431</v>
      </c>
      <c r="C22" s="17"/>
      <c r="D22" s="17"/>
      <c r="E22" s="17"/>
      <c r="F22" s="12"/>
      <c r="G22" s="17"/>
      <c r="H22" s="17"/>
      <c r="I22" s="12"/>
      <c r="J22" s="17"/>
      <c r="K22" s="17"/>
      <c r="L22" s="17"/>
      <c r="M22" s="12"/>
      <c r="O22" s="12"/>
      <c r="Q22" s="7" t="str">
        <f>IF(VLOOKUP($A$28,'list box data'!$1:$22,22,FALSE)=0,"",VLOOKUP($A$28,'list box data'!$1:$22,22,FALSE))</f>
        <v/>
      </c>
    </row>
    <row r="23" spans="1:17" ht="15" x14ac:dyDescent="0.25">
      <c r="A23" t="s">
        <v>421</v>
      </c>
      <c r="C23" s="12"/>
      <c r="D23" s="12"/>
      <c r="E23" s="12"/>
      <c r="F23" s="12"/>
      <c r="M23" s="12"/>
      <c r="N23" s="12"/>
      <c r="O23" s="12"/>
      <c r="Q23" s="7" t="str">
        <f>IF(VLOOKUP($A$28,'list box data'!$1:$22,23,FALSE)=0,"",VLOOKUP($A$28,'list box data'!$1:$22,23,FALSE))</f>
        <v/>
      </c>
    </row>
    <row r="24" spans="1:17" ht="15" x14ac:dyDescent="0.25">
      <c r="C24" s="12"/>
      <c r="D24" s="12"/>
      <c r="E24" s="12"/>
      <c r="F24" s="12"/>
      <c r="Q24" s="7" t="str">
        <f>IF(VLOOKUP($A$28,'list box data'!$1:$22,24,FALSE)=0,"",VLOOKUP($A$28,'list box data'!$1:$22,24,FALSE))</f>
        <v/>
      </c>
    </row>
    <row r="25" spans="1:17" ht="15" x14ac:dyDescent="0.25">
      <c r="C25" s="1" t="s">
        <v>423</v>
      </c>
      <c r="Q25" s="7" t="str">
        <f>IF(VLOOKUP($A$28,'list box data'!$1:$22,25,FALSE)=0,"",VLOOKUP($A$28,'list box data'!$1:$22,25,FALSE))</f>
        <v/>
      </c>
    </row>
    <row r="26" spans="1:17" ht="15" x14ac:dyDescent="0.25">
      <c r="C26" t="s">
        <v>434</v>
      </c>
      <c r="D26" s="2" t="s">
        <v>424</v>
      </c>
      <c r="E26" t="s">
        <v>435</v>
      </c>
      <c r="Q26" s="7" t="str">
        <f>IF(VLOOKUP($A$28,'list box data'!$1:$22,26,FALSE)=0,"",VLOOKUP($A$28,'list box data'!$1:$22,26,FALSE))</f>
        <v/>
      </c>
    </row>
    <row r="27" spans="1:17" ht="15" x14ac:dyDescent="0.25">
      <c r="A27" s="1" t="s">
        <v>1</v>
      </c>
      <c r="C27" s="21" t="str">
        <f>data!$B$2</f>
        <v>Good health*</v>
      </c>
      <c r="D27" s="2" t="s">
        <v>425</v>
      </c>
      <c r="E27" s="9" t="s">
        <v>479</v>
      </c>
      <c r="Q27" s="7" t="str">
        <f>IF(VLOOKUP($A$28,'list box data'!$1:$22,27,FALSE)=0,"",VLOOKUP($A$28,'list box data'!$1:$22,27,FALSE))</f>
        <v/>
      </c>
    </row>
    <row r="28" spans="1:17" ht="15" x14ac:dyDescent="0.25">
      <c r="A28">
        <v>7</v>
      </c>
      <c r="C28" s="21" t="str">
        <f>data!$C$2</f>
        <v>Day-to-day activities not limited*</v>
      </c>
      <c r="D28" s="2" t="s">
        <v>425</v>
      </c>
      <c r="E28" s="8" t="s">
        <v>861</v>
      </c>
      <c r="Q28" s="7" t="str">
        <f>IF(VLOOKUP($A$28,'list box data'!$1:$22,28,FALSE)=0,"",VLOOKUP($A$28,'list box data'!$1:$22,28,FALSE))</f>
        <v/>
      </c>
    </row>
    <row r="29" spans="1:17" ht="15" x14ac:dyDescent="0.25">
      <c r="B29" s="2" t="str">
        <f>INDEX($A$2:$A$23, $A$28)</f>
        <v>Powys</v>
      </c>
      <c r="C29" s="22" t="str">
        <f>data!$D$2</f>
        <v>5+ GCSE's or higher*</v>
      </c>
      <c r="D29" s="2" t="s">
        <v>425</v>
      </c>
      <c r="E29" s="13" t="s">
        <v>480</v>
      </c>
      <c r="Q29" s="7" t="str">
        <f>IF(VLOOKUP($A$28,'list box data'!$1:$22,29,FALSE)=0,"",VLOOKUP($A$28,'list box data'!$1:$22,29,FALSE))</f>
        <v/>
      </c>
    </row>
    <row r="30" spans="1:17" ht="15" x14ac:dyDescent="0.25">
      <c r="A30" s="1" t="s">
        <v>2</v>
      </c>
      <c r="C30" s="23" t="str">
        <f>data!$E$2</f>
        <v>Any qualifications*</v>
      </c>
      <c r="D30" s="20" t="s">
        <v>425</v>
      </c>
      <c r="E30" s="13" t="s">
        <v>481</v>
      </c>
      <c r="Q30" s="7" t="str">
        <f>IF(VLOOKUP($A$28,'list box data'!$1:$22,30,FALSE)=0,"",VLOOKUP($A$28,'list box data'!$1:$22,30,FALSE))</f>
        <v/>
      </c>
    </row>
    <row r="31" spans="1:17" ht="15" x14ac:dyDescent="0.25">
      <c r="A31" s="7" t="str">
        <f>IF(VLOOKUP($A$28,'list box data'!$1:$22,2,FALSE)=0,"Please select a Health Authority",VLOOKUP($A$28,'list box data'!$1:$22,2,FALSE))</f>
        <v>Powys 001</v>
      </c>
      <c r="C31" s="24" t="str">
        <f>data!$F$2</f>
        <v>Can keep up with bills</v>
      </c>
      <c r="D31" s="2" t="s">
        <v>425</v>
      </c>
      <c r="E31" s="33" t="s">
        <v>483</v>
      </c>
      <c r="Q31" s="7" t="str">
        <f>IF(VLOOKUP($A$28,'list box data'!$1:$22,31,FALSE)=0,"",VLOOKUP($A$28,'list box data'!$1:$22,31,FALSE))</f>
        <v/>
      </c>
    </row>
    <row r="32" spans="1:17" ht="15" x14ac:dyDescent="0.25">
      <c r="A32" s="7" t="str">
        <f>IF(VLOOKUP($A$28,'list box data'!$1:$22,3,FALSE)=0,"Please select a Health Authority",VLOOKUP($A$28,'list box data'!$1:$22,3,FALSE))</f>
        <v>Powys 002</v>
      </c>
      <c r="C32" s="25" t="str">
        <f>data!$G$2</f>
        <v>GP satisfaction</v>
      </c>
      <c r="D32" s="2" t="s">
        <v>426</v>
      </c>
      <c r="E32" s="13" t="s">
        <v>485</v>
      </c>
      <c r="Q32" s="7" t="str">
        <f>IF(VLOOKUP($A$28,'list box data'!$1:$22,32,FALSE)=0,"",VLOOKUP($A$28,'list box data'!$1:$22,32,FALSE))</f>
        <v/>
      </c>
    </row>
    <row r="33" spans="1:17" ht="15" x14ac:dyDescent="0.25">
      <c r="A33" s="7" t="str">
        <f>IF(VLOOKUP($A$28,'list box data'!$1:$22,4,FALSE)=0,"Please select a Health Authority",VLOOKUP($A$28,'list box data'!$1:$22,4,FALSE))</f>
        <v>Powys 003</v>
      </c>
      <c r="C33" s="25" t="str">
        <f>data!$H$2</f>
        <v>Two parent households</v>
      </c>
      <c r="D33" s="2" t="s">
        <v>426</v>
      </c>
      <c r="E33" s="13" t="s">
        <v>484</v>
      </c>
      <c r="Q33" s="7" t="str">
        <f>IF(VLOOKUP($A$28,'list box data'!$1:$22,33,FALSE)=0,"",VLOOKUP($A$28,'list box data'!$1:$22,33,FALSE))</f>
        <v/>
      </c>
    </row>
    <row r="34" spans="1:17" ht="15" x14ac:dyDescent="0.25">
      <c r="A34" s="7" t="str">
        <f>IF(VLOOKUP($A$28,'list box data'!$1:$22,5,FALSE)=0,"Please select a Health Authority",VLOOKUP($A$28,'list box data'!$1:$22,5,FALSE))</f>
        <v>Powys 004</v>
      </c>
      <c r="C34" s="25" t="str">
        <f>data!I2</f>
        <v>Feeling safe after dark</v>
      </c>
      <c r="D34" s="2" t="s">
        <v>426</v>
      </c>
      <c r="E34" s="13" t="s">
        <v>486</v>
      </c>
      <c r="Q34" s="7" t="str">
        <f>IF(VLOOKUP($A$28,'list box data'!$1:$22,34,FALSE)=0,"",VLOOKUP($A$28,'list box data'!$1:$22,34,FALSE))</f>
        <v/>
      </c>
    </row>
    <row r="35" spans="1:17" ht="15" x14ac:dyDescent="0.25">
      <c r="A35" s="7" t="str">
        <f>IF(VLOOKUP($A$28,'list box data'!$1:$22,6,FALSE)=0,"Please select a Health Authority",VLOOKUP($A$28,'list box data'!$1:$22,6,FALSE))</f>
        <v>Powys 005</v>
      </c>
      <c r="C35" s="25" t="str">
        <f>data!$J$2</f>
        <v>Employed</v>
      </c>
      <c r="D35" s="2" t="s">
        <v>427</v>
      </c>
      <c r="E35" s="13" t="s">
        <v>487</v>
      </c>
      <c r="Q35" s="7" t="str">
        <f>IF(VLOOKUP($A$28,'list box data'!$1:$22,35,FALSE)=0,"",VLOOKUP($A$28,'list box data'!$1:$22,35,FALSE))</f>
        <v/>
      </c>
    </row>
    <row r="36" spans="1:17" ht="15" x14ac:dyDescent="0.25">
      <c r="A36" s="7" t="str">
        <f>IF(VLOOKUP($A$28,'list box data'!$1:$22,7,FALSE)=0,"Please select a Health Authority",VLOOKUP($A$28,'list box data'!$1:$22,7,FALSE))</f>
        <v>Powys 006</v>
      </c>
      <c r="C36" s="25"/>
      <c r="D36" s="2"/>
      <c r="E36" s="13"/>
      <c r="Q36" s="7" t="str">
        <f>IF(VLOOKUP($A$28,'list box data'!$1:$22,36,FALSE)=0,"",VLOOKUP($A$28,'list box data'!$1:$22,36,FALSE))</f>
        <v/>
      </c>
    </row>
    <row r="37" spans="1:17" ht="15" x14ac:dyDescent="0.25">
      <c r="A37" s="7" t="str">
        <f>IF(VLOOKUP($A$28,'list box data'!$1:$22,8,FALSE)=0,"Please select a Health Authority",VLOOKUP($A$28,'list box data'!$1:$22,8,FALSE))</f>
        <v>Powys 007</v>
      </c>
      <c r="C37" s="26" t="str">
        <f>data!$K$2</f>
        <v>Adequate living space</v>
      </c>
      <c r="D37" s="2" t="s">
        <v>427</v>
      </c>
      <c r="E37" s="34" t="s">
        <v>489</v>
      </c>
      <c r="Q37" s="7" t="str">
        <f>IF(VLOOKUP($A$28,'list box data'!$1:$22,37,FALSE)=0,"",VLOOKUP($A$28,'list box data'!$1:$22,37,FALSE))</f>
        <v/>
      </c>
    </row>
    <row r="38" spans="1:17" ht="15" x14ac:dyDescent="0.25">
      <c r="A38" s="7" t="str">
        <f>IF(VLOOKUP($A$28,'list box data'!$1:$22,9,FALSE)=0,"",VLOOKUP($A$28,'list box data'!$1:$22,9,FALSE))</f>
        <v>Powys 008</v>
      </c>
      <c r="C38" s="12" t="str">
        <f>data!$L$2</f>
        <v>Local area satisfaction</v>
      </c>
      <c r="D38" s="20" t="s">
        <v>427</v>
      </c>
      <c r="E38" s="35" t="s">
        <v>488</v>
      </c>
      <c r="Q38" s="7" t="str">
        <f>IF(VLOOKUP($A$28,'list box data'!$1:$22,38,FALSE)=0,"",VLOOKUP($A$28,'list box data'!$1:$22,38,FALSE))</f>
        <v/>
      </c>
    </row>
    <row r="39" spans="1:17" ht="15" x14ac:dyDescent="0.25">
      <c r="A39" s="7" t="str">
        <f>IF(VLOOKUP($A$28,'list box data'!$1:$22,10,FALSE)=0,"",VLOOKUP($A$28,'list box data'!$1:$22,10,FALSE))</f>
        <v>Powys 009</v>
      </c>
      <c r="C39" s="12" t="str">
        <f>data!$N$2</f>
        <v>Good health</v>
      </c>
      <c r="D39" s="2" t="s">
        <v>425</v>
      </c>
      <c r="E39" s="13" t="s">
        <v>597</v>
      </c>
      <c r="Q39" s="7" t="str">
        <f>IF(VLOOKUP($A$28,'list box data'!$1:$22,39,FALSE)=0,"",VLOOKUP($A$28,'list box data'!$1:$22,39,FALSE))</f>
        <v/>
      </c>
    </row>
    <row r="40" spans="1:17" ht="15" x14ac:dyDescent="0.25">
      <c r="A40" s="7" t="str">
        <f>IF(VLOOKUP($A$28,'list box data'!$1:$22,11,FALSE)=0,"",VLOOKUP($A$28,'list box data'!$1:$22,11,FALSE))</f>
        <v>Powys 010</v>
      </c>
      <c r="C40" s="20" t="str">
        <f>data!$O$2</f>
        <v>Day-to-day activities not limited</v>
      </c>
      <c r="D40" s="2" t="s">
        <v>425</v>
      </c>
      <c r="E40" s="8" t="s">
        <v>862</v>
      </c>
      <c r="Q40" s="7" t="str">
        <f>IF(VLOOKUP($A$28,'list box data'!$1:$22,40,FALSE)=0,"",VLOOKUP($A$28,'list box data'!$1:$22,40,FALSE))</f>
        <v/>
      </c>
    </row>
    <row r="41" spans="1:17" ht="15" x14ac:dyDescent="0.25">
      <c r="A41" s="7" t="str">
        <f>IF(VLOOKUP($A$28,'list box data'!$1:$22,12,FALSE)=0,"",VLOOKUP($A$28,'list box data'!$1:$22,12,FALSE))</f>
        <v>Powys 011</v>
      </c>
      <c r="C41" s="9" t="str">
        <f>data!$P$2</f>
        <v>5+ GCSE's or higher</v>
      </c>
      <c r="D41" s="2" t="s">
        <v>425</v>
      </c>
      <c r="E41" s="13" t="s">
        <v>598</v>
      </c>
      <c r="Q41" s="7" t="str">
        <f>IF(VLOOKUP($A$28,'list box data'!$1:$22,41,FALSE)=0,"",VLOOKUP($A$28,'list box data'!$1:$22,41,FALSE))</f>
        <v/>
      </c>
    </row>
    <row r="42" spans="1:17" ht="15" x14ac:dyDescent="0.25">
      <c r="A42" s="7" t="str">
        <f>IF(VLOOKUP($A$28,'list box data'!$1:$22,13,FALSE)=0,"",VLOOKUP($A$28,'list box data'!$1:$22,13,FALSE))</f>
        <v>Powys 012</v>
      </c>
      <c r="C42" t="str">
        <f>data!$Q$2</f>
        <v>Any qualifications</v>
      </c>
      <c r="D42" s="2" t="s">
        <v>425</v>
      </c>
      <c r="E42" s="13" t="s">
        <v>599</v>
      </c>
      <c r="Q42" s="7" t="str">
        <f>IF(VLOOKUP($A$28,'list box data'!$1:$22,42,FALSE)=0,"",VLOOKUP($A$28,'list box data'!$1:$22,42,FALSE))</f>
        <v/>
      </c>
    </row>
    <row r="43" spans="1:17" ht="15" x14ac:dyDescent="0.25">
      <c r="A43" s="7" t="str">
        <f>IF(VLOOKUP($A$28,'list box data'!$1:$22,14,FALSE)=0,"",VLOOKUP($A$28,'list box data'!$1:$22,14,FALSE))</f>
        <v>Powys 013</v>
      </c>
      <c r="C43" s="30" t="str">
        <f>data!$M$2</f>
        <v>No income related benefits</v>
      </c>
      <c r="D43" s="2" t="s">
        <v>425</v>
      </c>
      <c r="E43" s="9" t="s">
        <v>482</v>
      </c>
      <c r="Q43" s="7" t="str">
        <f>IF(VLOOKUP($A$28,'list box data'!$1:$22,43,FALSE)=0,"",VLOOKUP($A$28,'list box data'!$1:$22,43,FALSE))</f>
        <v/>
      </c>
    </row>
    <row r="44" spans="1:17" ht="15" x14ac:dyDescent="0.25">
      <c r="A44" s="7" t="str">
        <f>IF(VLOOKUP($A$28,'list box data'!$1:$22,15,FALSE)=0,"",VLOOKUP($A$28,'list box data'!$1:$22,15,FALSE))</f>
        <v>Powys 014</v>
      </c>
      <c r="Q44" s="7" t="str">
        <f>IF(VLOOKUP($A$28,'list box data'!$1:$22,44,FALSE)=0,"",VLOOKUP($A$28,'list box data'!$1:$22,44,FALSE))</f>
        <v/>
      </c>
    </row>
    <row r="45" spans="1:17" ht="15" x14ac:dyDescent="0.25">
      <c r="A45" s="7" t="str">
        <f>IF(VLOOKUP($A$28,'list box data'!$1:$22,16,FALSE)=0,"",VLOOKUP($A$28,'list box data'!$1:$22,16,FALSE))</f>
        <v>Powys 015</v>
      </c>
      <c r="Q45" s="7" t="str">
        <f>IF(VLOOKUP($A$28,'list box data'!$1:$22,45,FALSE)=0,"",VLOOKUP($A$28,'list box data'!$1:$22,45,FALSE))</f>
        <v/>
      </c>
    </row>
    <row r="46" spans="1:17" ht="15" x14ac:dyDescent="0.25">
      <c r="A46" s="7" t="str">
        <f>IF(VLOOKUP($A$28,'list box data'!$1:$22,17,FALSE)=0,"",VLOOKUP($A$28,'list box data'!$1:$22,17,FALSE))</f>
        <v>Powys 017</v>
      </c>
      <c r="C46" s="21"/>
      <c r="D46" s="21"/>
      <c r="E46" s="22"/>
      <c r="F46" s="23"/>
      <c r="Q46" s="7" t="str">
        <f>IF(VLOOKUP($A$28,'list box data'!$1:$22,46,FALSE)=0,"",VLOOKUP($A$28,'list box data'!$1:$22,46,FALSE))</f>
        <v/>
      </c>
    </row>
    <row r="47" spans="1:17" ht="15" x14ac:dyDescent="0.25">
      <c r="A47" s="7" t="str">
        <f>IF(VLOOKUP($A$28,'list box data'!$1:$22,18,FALSE)=0,"",VLOOKUP($A$28,'list box data'!$1:$22,18,FALSE))</f>
        <v>Powys 018</v>
      </c>
      <c r="D47" s="2"/>
      <c r="Q47" s="7" t="str">
        <f>IF(VLOOKUP($A$28,'list box data'!$1:$22,47,FALSE)=0,"",VLOOKUP($A$28,'list box data'!$1:$22,47,FALSE))</f>
        <v/>
      </c>
    </row>
    <row r="48" spans="1:17" ht="15" x14ac:dyDescent="0.25">
      <c r="A48" s="7" t="str">
        <f>IF(VLOOKUP($A$28,'list box data'!$1:$22,19,FALSE)=0,"",VLOOKUP($A$28,'list box data'!$1:$22,19,FALSE))</f>
        <v>Powys 020</v>
      </c>
      <c r="D48" s="2"/>
      <c r="Q48" s="7" t="str">
        <f>IF(VLOOKUP($A$28,'list box data'!$1:$22,48,FALSE)=0,"",VLOOKUP($A$28,'list box data'!$1:$22,48,FALSE))</f>
        <v/>
      </c>
    </row>
    <row r="49" spans="1:18" ht="15" x14ac:dyDescent="0.25">
      <c r="A49" s="7" t="str">
        <f>IF(VLOOKUP($A$28,'list box data'!$1:$22,20,FALSE)=0,"",VLOOKUP($A$28,'list box data'!$1:$22,20,FALSE))</f>
        <v>Powys 021</v>
      </c>
      <c r="C49" s="1" t="s">
        <v>449</v>
      </c>
      <c r="D49" s="2"/>
      <c r="Q49" s="7" t="str">
        <f>IF(VLOOKUP($A$28,'list box data'!$1:$22,49,FALSE)=0,"",VLOOKUP($A$28,'list box data'!$1:$22,49,FALSE))</f>
        <v/>
      </c>
    </row>
    <row r="50" spans="1:18" ht="15" x14ac:dyDescent="0.25">
      <c r="A50" s="7" t="str">
        <f>IF(VLOOKUP($A$28,'list box data'!$1:$22,21,FALSE)=0,"",VLOOKUP($A$28,'list box data'!$1:$22,21,FALSE))</f>
        <v/>
      </c>
      <c r="D50" s="2"/>
    </row>
    <row r="51" spans="1:18" ht="15" x14ac:dyDescent="0.25">
      <c r="A51" s="7" t="str">
        <f>IF(VLOOKUP($A$28,'list box data'!$1:$22,22,FALSE)=0,"",VLOOKUP($A$28,'list box data'!$1:$22,22,FALSE))</f>
        <v/>
      </c>
      <c r="C51" s="296" t="str">
        <f>'CI Data'!$B$2</f>
        <v>Can keep up with bills</v>
      </c>
      <c r="D51" s="296"/>
      <c r="E51" s="296" t="str">
        <f>'CI Data'!$D$2</f>
        <v>GP satisfaction</v>
      </c>
      <c r="F51" s="296"/>
      <c r="G51" s="296" t="str">
        <f>'CI Data'!$F$2</f>
        <v>Feeling safe after dark</v>
      </c>
      <c r="H51" s="296"/>
      <c r="I51" s="296" t="str">
        <f>'CI Data'!$H$2</f>
        <v>Area Satisfaction</v>
      </c>
      <c r="J51" s="296"/>
      <c r="K51" s="297" t="str">
        <f>'CI Data'!$J$2</f>
        <v>Good health*</v>
      </c>
      <c r="L51" s="297"/>
      <c r="M51" s="297" t="str">
        <f>'CI Data'!$L$2</f>
        <v>Day-to-day activities not limited*</v>
      </c>
      <c r="N51" s="297"/>
      <c r="O51" s="297" t="str">
        <f>'CI Data'!$N$2</f>
        <v>5+ GCSE's or higher*</v>
      </c>
      <c r="P51" s="297"/>
      <c r="Q51" s="295" t="str">
        <f>'CI Data'!$P$2</f>
        <v>Any qualifications*</v>
      </c>
      <c r="R51" s="295"/>
    </row>
    <row r="52" spans="1:18" ht="15" x14ac:dyDescent="0.25">
      <c r="A52" s="7" t="str">
        <f>IF(VLOOKUP($A$28,'list box data'!$1:$22,23,FALSE)=0,"",VLOOKUP($A$28,'list box data'!$1:$22,23,FALSE))</f>
        <v/>
      </c>
      <c r="C52" s="12">
        <f>'CI Data'!$B$414</f>
        <v>82.404799689425005</v>
      </c>
      <c r="D52" s="28">
        <f>'CI Data'!$C$414</f>
        <v>84.132789244671997</v>
      </c>
      <c r="E52" s="12">
        <f>'CI Data'!$D$414</f>
        <v>90.892800464242995</v>
      </c>
      <c r="F52" s="12">
        <f>'CI Data'!$E$414</f>
        <v>92.295487237022002</v>
      </c>
      <c r="G52" s="12">
        <f>'CI Data'!$F$414</f>
        <v>79.893312133044006</v>
      </c>
      <c r="H52" s="12">
        <f>'CI Data'!$G$414</f>
        <v>81.661723489062993</v>
      </c>
      <c r="I52" s="12">
        <f>'CI Data'!$H$414</f>
        <v>70.277803336061993</v>
      </c>
      <c r="J52" s="12">
        <f>'CI Data'!$I$414</f>
        <v>72.370073174612997</v>
      </c>
      <c r="K52" s="12">
        <f>'CI Data'!$J$414</f>
        <v>77.105478464228213</v>
      </c>
      <c r="L52" s="12">
        <f>'CI Data'!$K$414</f>
        <v>77.303289442624802</v>
      </c>
      <c r="M52" s="12">
        <f>'CI Data'!$L$414</f>
        <v>76.756460315645015</v>
      </c>
      <c r="N52" s="12">
        <f>'CI Data'!$M$414</f>
        <v>76.954319362994639</v>
      </c>
      <c r="O52" s="12">
        <f>'CI Data'!$N$414</f>
        <v>59.059502832158337</v>
      </c>
      <c r="P52" s="12">
        <f>'CI Data'!$O$414</f>
        <v>59.2763410157525</v>
      </c>
      <c r="Q52" s="12">
        <f>'CI Data'!$P$414</f>
        <v>81.849332970239757</v>
      </c>
      <c r="R52" s="12">
        <f>'CI Data'!$Q$414</f>
        <v>82.104520339565653</v>
      </c>
    </row>
    <row r="53" spans="1:18" ht="15" x14ac:dyDescent="0.25">
      <c r="A53" s="7" t="str">
        <f>IF(VLOOKUP($A$28,'list box data'!$1:$22,24,FALSE)=0,"",VLOOKUP($A$28,'list box data'!$1:$22,24,FALSE))</f>
        <v/>
      </c>
      <c r="D53" s="2"/>
    </row>
    <row r="54" spans="1:18" ht="15" x14ac:dyDescent="0.25">
      <c r="A54" s="7" t="str">
        <f>IF(VLOOKUP($A$28,'list box data'!$1:$22,25,FALSE)=0,"",VLOOKUP($A$28,'list box data'!$1:$22,25,FALSE))</f>
        <v/>
      </c>
      <c r="D54" s="2"/>
    </row>
    <row r="55" spans="1:18" ht="15" x14ac:dyDescent="0.25">
      <c r="A55" s="7" t="str">
        <f>IF(VLOOKUP($A$28,'list box data'!$1:$22,26,FALSE)=0,"",VLOOKUP($A$28,'list box data'!$1:$22,26,FALSE))</f>
        <v/>
      </c>
      <c r="C55" s="1" t="s">
        <v>448</v>
      </c>
      <c r="D55" s="2"/>
    </row>
    <row r="56" spans="1:18" ht="15" x14ac:dyDescent="0.25">
      <c r="A56" s="7" t="str">
        <f>IF(VLOOKUP($A$28,'list box data'!$1:$22,27,FALSE)=0,"",VLOOKUP($A$28,'list box data'!$1:$22,27,FALSE))</f>
        <v/>
      </c>
      <c r="C56" s="296" t="str">
        <f>'CI Data'!$B$2</f>
        <v>Can keep up with bills</v>
      </c>
      <c r="D56" s="296"/>
      <c r="E56" s="296" t="str">
        <f>'CI Data'!$D$2</f>
        <v>GP satisfaction</v>
      </c>
      <c r="F56" s="296"/>
      <c r="G56" s="296" t="str">
        <f>'CI Data'!$F$2</f>
        <v>Feeling safe after dark</v>
      </c>
      <c r="H56" s="296"/>
      <c r="I56" s="296" t="str">
        <f>'CI Data'!$H$2</f>
        <v>Area Satisfaction</v>
      </c>
      <c r="J56" s="296"/>
      <c r="K56" s="297" t="str">
        <f>'CI Data'!$J$2</f>
        <v>Good health*</v>
      </c>
      <c r="L56" s="297"/>
      <c r="M56" s="297" t="str">
        <f>'CI Data'!$L$2</f>
        <v>Day-to-day activities not limited*</v>
      </c>
      <c r="N56" s="297"/>
      <c r="O56" s="297" t="str">
        <f>'CI Data'!$N$2</f>
        <v>5+ GCSE's or higher*</v>
      </c>
      <c r="P56" s="297"/>
      <c r="Q56" s="295" t="str">
        <f>'CI Data'!$P$2</f>
        <v>Any qualifications*</v>
      </c>
      <c r="R56" s="295"/>
    </row>
    <row r="57" spans="1:18" ht="15" x14ac:dyDescent="0.25">
      <c r="A57" s="7" t="str">
        <f>IF(VLOOKUP($A$28,'list box data'!$1:$22,28,FALSE)=0,"",VLOOKUP($A$28,'list box data'!$1:$22,28,FALSE))</f>
        <v/>
      </c>
      <c r="C57" t="s">
        <v>446</v>
      </c>
      <c r="D57" t="s">
        <v>447</v>
      </c>
      <c r="E57" t="s">
        <v>446</v>
      </c>
      <c r="F57" t="s">
        <v>447</v>
      </c>
      <c r="G57" t="s">
        <v>446</v>
      </c>
      <c r="H57" t="s">
        <v>447</v>
      </c>
      <c r="I57" t="s">
        <v>446</v>
      </c>
      <c r="J57" t="s">
        <v>447</v>
      </c>
      <c r="K57" t="s">
        <v>446</v>
      </c>
      <c r="L57" t="s">
        <v>447</v>
      </c>
      <c r="M57" t="s">
        <v>446</v>
      </c>
      <c r="N57" t="s">
        <v>447</v>
      </c>
      <c r="O57" t="s">
        <v>446</v>
      </c>
      <c r="P57" t="s">
        <v>447</v>
      </c>
      <c r="Q57" t="s">
        <v>446</v>
      </c>
      <c r="R57" t="s">
        <v>447</v>
      </c>
    </row>
    <row r="58" spans="1:18" ht="15" x14ac:dyDescent="0.25">
      <c r="A58" s="7" t="str">
        <f>IF(VLOOKUP($A$28,'list box data'!$1:$22,29,FALSE)=0,"",VLOOKUP($A$28,'list box data'!$1:$22,29,FALSE))</f>
        <v/>
      </c>
      <c r="C58" s="12">
        <f>IF($B$84="","",VLOOKUP($B$84,'CI Data'!$A$2:$I$414,2,FALSE))</f>
        <v>71.991559999999993</v>
      </c>
      <c r="D58" s="12">
        <f>IF($B$84="","",VLOOKUP($B$84,'CI Data'!$A$2:$I$414,3,FALSE))</f>
        <v>94.529426999999998</v>
      </c>
      <c r="E58" s="12">
        <f>IF($B$84="","",VLOOKUP($B$84,'CI Data'!$A$2:$I$414,4,FALSE))</f>
        <v>85.672250000000005</v>
      </c>
      <c r="F58" s="12">
        <f>IF($B$84="","",VLOOKUP($B$84,'CI Data'!$A$2:$I$414,5,FALSE))</f>
        <v>96.422300000000007</v>
      </c>
      <c r="G58" s="12">
        <f>IF($B$84="","",VLOOKUP($B$84,'CI Data'!$A$2:$I$414,6,FALSE))</f>
        <v>62.764040000000001</v>
      </c>
      <c r="H58" s="12">
        <f>IF($B$84="","",VLOOKUP($B$84,'CI Data'!$A$2:$I$414,7,FALSE))</f>
        <v>94.790521999999996</v>
      </c>
      <c r="I58" s="12">
        <f>IF($B$84="","",VLOOKUP($B$84,'CI Data'!$A$2:$I$414,8,FALSE))</f>
        <v>62.768920000000001</v>
      </c>
      <c r="J58" s="12">
        <f>IF($B$84="","",VLOOKUP($B$84,'CI Data'!$A$2:$I$414,9,FALSE))</f>
        <v>89.457089999999994</v>
      </c>
      <c r="K58" s="12">
        <f>IF($B$84="","",VLOOKUP($B$84,'CI Data'!$A$2:$Q$414,10,FALSE))</f>
        <v>81.585134668599068</v>
      </c>
      <c r="L58" s="12">
        <f>IF($B$84="","",VLOOKUP($B$84,'CI Data'!$A$2:$Q$414,11,FALSE))</f>
        <v>85.492738522185732</v>
      </c>
      <c r="M58" s="12">
        <f>IF($B$84="","",VLOOKUP($B$84,'CI Data'!$A$2:$Q$414,12,FALSE))</f>
        <v>80.724914048332337</v>
      </c>
      <c r="N58" s="12">
        <f>IF($B$84="","",VLOOKUP($B$84,'CI Data'!$A$2:$Q$414,13,FALSE))</f>
        <v>84.645835518127143</v>
      </c>
      <c r="O58" s="12">
        <f>IF($B$84="","",VLOOKUP($B$84,'CI Data'!$A$2:$Q$414,14,FALSE))</f>
        <v>63.81569280996564</v>
      </c>
      <c r="P58" s="12">
        <f>IF($B$84="","",VLOOKUP($B$84,'CI Data'!$A$2:$Q$414,15,FALSE))</f>
        <v>68.259933196441551</v>
      </c>
      <c r="Q58" s="12">
        <f>IF($B$84="","",VLOOKUP($B$84,'CI Data'!$A$2:$Q$414,16,FALSE))</f>
        <v>84.261861843053964</v>
      </c>
      <c r="R58" s="12">
        <f>IF($B$84="","",VLOOKUP($B$84,'CI Data'!$A$2:$Q$414,17,FALSE))</f>
        <v>89.343403689621553</v>
      </c>
    </row>
    <row r="59" spans="1:18" ht="15" x14ac:dyDescent="0.25">
      <c r="A59" s="7" t="str">
        <f>IF(VLOOKUP($A$28,'list box data'!$1:$22,30,FALSE)=0,"",VLOOKUP($A$28,'list box data'!$1:$22,30,FALSE))</f>
        <v/>
      </c>
      <c r="D59" s="2"/>
    </row>
    <row r="60" spans="1:18" ht="15" x14ac:dyDescent="0.25">
      <c r="A60" s="7" t="str">
        <f>IF(VLOOKUP($A$28,'list box data'!$1:$22,31,FALSE)=0,"",VLOOKUP($A$28,'list box data'!$1:$22,31,FALSE))</f>
        <v/>
      </c>
      <c r="D60" s="2"/>
    </row>
    <row r="61" spans="1:18" ht="15" x14ac:dyDescent="0.25">
      <c r="A61" s="7" t="str">
        <f>IF(VLOOKUP($A$28,'list box data'!$1:$22,32,FALSE)=0,"",VLOOKUP($A$28,'list box data'!$1:$22,32,FALSE))</f>
        <v/>
      </c>
      <c r="D61" s="2"/>
    </row>
    <row r="62" spans="1:18" ht="15" x14ac:dyDescent="0.25">
      <c r="A62" s="7" t="str">
        <f>IF(VLOOKUP($A$28,'list box data'!$1:$22,33,FALSE)=0,"",VLOOKUP($A$28,'list box data'!$1:$22,33,FALSE))</f>
        <v/>
      </c>
    </row>
    <row r="63" spans="1:18" ht="15" x14ac:dyDescent="0.25">
      <c r="A63" s="7" t="str">
        <f>IF(VLOOKUP($A$28,'list box data'!$1:$22,34,FALSE)=0,"",VLOOKUP($A$28,'list box data'!$1:$22,34,FALSE))</f>
        <v/>
      </c>
    </row>
    <row r="64" spans="1:18" ht="15" x14ac:dyDescent="0.25">
      <c r="A64" s="7" t="str">
        <f>IF(VLOOKUP($A$28,'list box data'!$1:$22,35,FALSE)=0,"",VLOOKUP($A$28,'list box data'!$1:$22,35,FALSE))</f>
        <v/>
      </c>
    </row>
    <row r="65" spans="1:1" ht="15" x14ac:dyDescent="0.25">
      <c r="A65" s="7" t="str">
        <f>IF(VLOOKUP($A$28,'list box data'!$1:$22,36,FALSE)=0,"",VLOOKUP($A$28,'list box data'!$1:$22,36,FALSE))</f>
        <v/>
      </c>
    </row>
    <row r="66" spans="1:1" ht="15" x14ac:dyDescent="0.25">
      <c r="A66" s="7" t="str">
        <f>IF(VLOOKUP($A$28,'list box data'!$1:$22,37,FALSE)=0,"",VLOOKUP($A$28,'list box data'!$1:$22,37,FALSE))</f>
        <v/>
      </c>
    </row>
    <row r="67" spans="1:1" ht="15" x14ac:dyDescent="0.25">
      <c r="A67" s="7" t="str">
        <f>IF(VLOOKUP($A$28,'list box data'!$1:$22,38,FALSE)=0,"",VLOOKUP($A$28,'list box data'!$1:$22,38,FALSE))</f>
        <v/>
      </c>
    </row>
    <row r="68" spans="1:1" ht="15" x14ac:dyDescent="0.25">
      <c r="A68" s="7" t="str">
        <f>IF(VLOOKUP($A$28,'list box data'!$1:$22,39,FALSE)=0,"",VLOOKUP($A$28,'list box data'!$1:$22,39,FALSE))</f>
        <v/>
      </c>
    </row>
    <row r="69" spans="1:1" ht="15" x14ac:dyDescent="0.25">
      <c r="A69" s="7" t="str">
        <f>IF(VLOOKUP($A$28,'list box data'!$1:$22,40,FALSE)=0,"",VLOOKUP($A$28,'list box data'!$1:$22,40,FALSE))</f>
        <v/>
      </c>
    </row>
    <row r="70" spans="1:1" ht="15" x14ac:dyDescent="0.25">
      <c r="A70" s="7" t="str">
        <f>IF(VLOOKUP($A$28,'list box data'!$1:$22,41,FALSE)=0,"",VLOOKUP($A$28,'list box data'!$1:$22,41,FALSE))</f>
        <v/>
      </c>
    </row>
    <row r="71" spans="1:1" ht="15" x14ac:dyDescent="0.25">
      <c r="A71" s="7" t="str">
        <f>IF(VLOOKUP($A$28,'list box data'!$1:$22,42,FALSE)=0,"",VLOOKUP($A$28,'list box data'!$1:$22,42,FALSE))</f>
        <v/>
      </c>
    </row>
    <row r="72" spans="1:1" ht="15" x14ac:dyDescent="0.25">
      <c r="A72" s="7" t="str">
        <f>IF(VLOOKUP($A$28,'list box data'!$1:$22,43,FALSE)=0,"",VLOOKUP($A$28,'list box data'!$1:$22,43,FALSE))</f>
        <v/>
      </c>
    </row>
    <row r="73" spans="1:1" ht="15" x14ac:dyDescent="0.25">
      <c r="A73" s="7" t="str">
        <f>IF(VLOOKUP($A$28,'list box data'!$1:$22,44,FALSE)=0,"",VLOOKUP($A$28,'list box data'!$1:$22,44,FALSE))</f>
        <v/>
      </c>
    </row>
    <row r="74" spans="1:1" ht="15" x14ac:dyDescent="0.25">
      <c r="A74" s="7" t="str">
        <f>IF(VLOOKUP($A$28,'list box data'!$1:$22,45,FALSE)=0,"",VLOOKUP($A$28,'list box data'!$1:$22,45,FALSE))</f>
        <v/>
      </c>
    </row>
    <row r="75" spans="1:1" ht="15" x14ac:dyDescent="0.25">
      <c r="A75" s="7" t="str">
        <f>IF(VLOOKUP($A$28,'list box data'!$1:$22,46,FALSE)=0,"",VLOOKUP($A$28,'list box data'!$1:$22,46,FALSE))</f>
        <v/>
      </c>
    </row>
    <row r="76" spans="1:1" ht="15" x14ac:dyDescent="0.25">
      <c r="A76" s="7" t="str">
        <f>IF(VLOOKUP($A$28,'list box data'!$1:$22,47,FALSE)=0,"",VLOOKUP($A$28,'list box data'!$1:$22,47,FALSE))</f>
        <v/>
      </c>
    </row>
    <row r="77" spans="1:1" ht="15" x14ac:dyDescent="0.25">
      <c r="A77" s="7" t="str">
        <f>IF(VLOOKUP($A$28,'list box data'!$1:$22,48,FALSE)=0,"",VLOOKUP($A$28,'list box data'!$1:$22,48,FALSE))</f>
        <v/>
      </c>
    </row>
    <row r="78" spans="1:1" ht="15" x14ac:dyDescent="0.25">
      <c r="A78" s="7" t="str">
        <f>IF(VLOOKUP($A$28,'list box data'!$1:$22,49,FALSE)=0,"",VLOOKUP($A$28,'list box data'!$1:$22,49,FALSE))</f>
        <v/>
      </c>
    </row>
    <row r="79" spans="1:1" ht="15.75" thickBot="1" x14ac:dyDescent="0.3">
      <c r="A79" s="7" t="str">
        <f>IF(VLOOKUP($A$28,'list box data'!$1:$22,50,FALSE)=0,"",VLOOKUP($A$28,'list box data'!$1:$22,50,FALSE))</f>
        <v/>
      </c>
    </row>
    <row r="80" spans="1:1" ht="12" thickTop="1" x14ac:dyDescent="0.15">
      <c r="A80" s="3"/>
    </row>
    <row r="81" spans="1:2" x14ac:dyDescent="0.15">
      <c r="A81" s="4" t="s">
        <v>3</v>
      </c>
    </row>
    <row r="82" spans="1:2" x14ac:dyDescent="0.15">
      <c r="A82" s="2">
        <v>1</v>
      </c>
    </row>
    <row r="84" spans="1:2" x14ac:dyDescent="0.15">
      <c r="B84" s="2" t="str">
        <f>INDEX($A$31:$A$78, $A$82)</f>
        <v>Powys 001</v>
      </c>
    </row>
  </sheetData>
  <mergeCells count="16">
    <mergeCell ref="Q56:R56"/>
    <mergeCell ref="Q51:R51"/>
    <mergeCell ref="C51:D51"/>
    <mergeCell ref="E51:F51"/>
    <mergeCell ref="G51:H51"/>
    <mergeCell ref="I51:J51"/>
    <mergeCell ref="C56:D56"/>
    <mergeCell ref="E56:F56"/>
    <mergeCell ref="G56:H56"/>
    <mergeCell ref="I56:J56"/>
    <mergeCell ref="K56:L56"/>
    <mergeCell ref="M56:N56"/>
    <mergeCell ref="O56:P56"/>
    <mergeCell ref="K51:L51"/>
    <mergeCell ref="M51:N51"/>
    <mergeCell ref="O51:P51"/>
  </mergeCells>
  <dataValidations disablePrompts="1" count="1">
    <dataValidation type="list" allowBlank="1" showInputMessage="1" showErrorMessage="1" sqref="A26" xr:uid="{00000000-0002-0000-0600-000000000000}">
      <formula1>$A$2:$A$23</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C43"/>
  <sheetViews>
    <sheetView topLeftCell="A11" zoomScale="40" zoomScaleNormal="40" workbookViewId="0">
      <selection activeCell="O16" sqref="O16"/>
    </sheetView>
  </sheetViews>
  <sheetFormatPr defaultColWidth="9" defaultRowHeight="11.25" x14ac:dyDescent="0.15"/>
  <cols>
    <col min="1" max="1" width="11.5" style="6" customWidth="1"/>
    <col min="2" max="2" width="119.125" style="6" customWidth="1"/>
    <col min="3" max="16384" width="9" style="6"/>
  </cols>
  <sheetData>
    <row r="1" spans="1:3" ht="408.95" customHeight="1" x14ac:dyDescent="0.15">
      <c r="A1" s="6">
        <v>21</v>
      </c>
      <c r="C1" s="6" t="s">
        <v>410</v>
      </c>
    </row>
    <row r="2" spans="1:3" ht="6" customHeight="1" x14ac:dyDescent="0.15"/>
    <row r="3" spans="1:3" ht="408.95" customHeight="1" x14ac:dyDescent="0.15">
      <c r="A3" s="6">
        <v>2</v>
      </c>
      <c r="C3" s="6" t="s">
        <v>402</v>
      </c>
    </row>
    <row r="4" spans="1:3" ht="6" customHeight="1" x14ac:dyDescent="0.15"/>
    <row r="5" spans="1:3" ht="408.95" customHeight="1" x14ac:dyDescent="0.15">
      <c r="A5" s="6">
        <v>1</v>
      </c>
      <c r="C5" s="6" t="s">
        <v>400</v>
      </c>
    </row>
    <row r="6" spans="1:3" ht="6" customHeight="1" x14ac:dyDescent="0.15"/>
    <row r="7" spans="1:3" ht="408.95" customHeight="1" x14ac:dyDescent="0.15">
      <c r="A7" s="6">
        <v>10</v>
      </c>
      <c r="C7" s="6" t="s">
        <v>401</v>
      </c>
    </row>
    <row r="8" spans="1:3" ht="6" customHeight="1" x14ac:dyDescent="0.15"/>
    <row r="9" spans="1:3" ht="408.95" customHeight="1" x14ac:dyDescent="0.15">
      <c r="A9" s="6">
        <v>3</v>
      </c>
      <c r="C9" s="6" t="s">
        <v>403</v>
      </c>
    </row>
    <row r="10" spans="1:3" ht="6" customHeight="1" x14ac:dyDescent="0.15"/>
    <row r="11" spans="1:3" ht="408.95" customHeight="1" x14ac:dyDescent="0.15">
      <c r="A11" s="6">
        <v>4</v>
      </c>
      <c r="C11" s="6" t="s">
        <v>404</v>
      </c>
    </row>
    <row r="12" spans="1:3" ht="9.9499999999999993" customHeight="1" x14ac:dyDescent="0.15"/>
    <row r="13" spans="1:3" ht="408.95" customHeight="1" x14ac:dyDescent="0.15">
      <c r="A13" s="6">
        <v>5</v>
      </c>
      <c r="C13" s="6" t="s">
        <v>405</v>
      </c>
    </row>
    <row r="14" spans="1:3" ht="6" customHeight="1" x14ac:dyDescent="0.15"/>
    <row r="15" spans="1:3" ht="6" customHeight="1" x14ac:dyDescent="0.15"/>
    <row r="16" spans="1:3" ht="408.95" customHeight="1" x14ac:dyDescent="0.15">
      <c r="A16" s="6">
        <v>6</v>
      </c>
      <c r="C16" s="6" t="s">
        <v>406</v>
      </c>
    </row>
    <row r="17" spans="1:3" ht="408.95" customHeight="1" x14ac:dyDescent="0.15">
      <c r="A17" s="6">
        <v>7</v>
      </c>
      <c r="C17" s="6" t="s">
        <v>407</v>
      </c>
    </row>
    <row r="18" spans="1:3" ht="9.9499999999999993" customHeight="1" x14ac:dyDescent="0.15"/>
    <row r="19" spans="1:3" ht="408.95" customHeight="1" x14ac:dyDescent="0.15">
      <c r="A19" s="6">
        <v>8</v>
      </c>
      <c r="C19" s="6" t="s">
        <v>408</v>
      </c>
    </row>
    <row r="20" spans="1:3" ht="9.9499999999999993" customHeight="1" x14ac:dyDescent="0.15"/>
    <row r="21" spans="1:3" ht="408.95" customHeight="1" x14ac:dyDescent="0.15">
      <c r="A21" s="6">
        <v>9</v>
      </c>
      <c r="C21" s="6" t="s">
        <v>409</v>
      </c>
    </row>
    <row r="22" spans="1:3" ht="9.9499999999999993" customHeight="1" x14ac:dyDescent="0.15"/>
    <row r="23" spans="1:3" ht="408.95" customHeight="1" x14ac:dyDescent="0.15">
      <c r="A23" s="6">
        <v>11</v>
      </c>
      <c r="C23" s="6" t="s">
        <v>411</v>
      </c>
    </row>
    <row r="24" spans="1:3" ht="9.9499999999999993" customHeight="1" x14ac:dyDescent="0.15"/>
    <row r="25" spans="1:3" ht="408.95" customHeight="1" x14ac:dyDescent="0.15">
      <c r="A25" s="6">
        <v>12</v>
      </c>
      <c r="C25" s="6" t="s">
        <v>412</v>
      </c>
    </row>
    <row r="26" spans="1:3" ht="20.100000000000001" customHeight="1" x14ac:dyDescent="0.15"/>
    <row r="27" spans="1:3" ht="408.95" customHeight="1" x14ac:dyDescent="0.15">
      <c r="A27" s="6">
        <v>13</v>
      </c>
      <c r="C27" s="6" t="s">
        <v>413</v>
      </c>
    </row>
    <row r="28" spans="1:3" ht="20.100000000000001" customHeight="1" x14ac:dyDescent="0.15"/>
    <row r="29" spans="1:3" ht="408.95" customHeight="1" x14ac:dyDescent="0.15">
      <c r="A29" s="6">
        <v>14</v>
      </c>
      <c r="C29" s="6" t="s">
        <v>414</v>
      </c>
    </row>
    <row r="30" spans="1:3" ht="20.100000000000001" customHeight="1" x14ac:dyDescent="0.15"/>
    <row r="31" spans="1:3" ht="408.95" customHeight="1" x14ac:dyDescent="0.15">
      <c r="A31" s="6">
        <v>15</v>
      </c>
      <c r="C31" s="6" t="s">
        <v>415</v>
      </c>
    </row>
    <row r="32" spans="1:3" ht="20.100000000000001" customHeight="1" x14ac:dyDescent="0.15"/>
    <row r="33" spans="1:3" ht="408.95" customHeight="1" x14ac:dyDescent="0.15">
      <c r="A33" s="6">
        <v>16</v>
      </c>
      <c r="C33" s="6" t="s">
        <v>416</v>
      </c>
    </row>
    <row r="34" spans="1:3" ht="20.100000000000001" customHeight="1" x14ac:dyDescent="0.15"/>
    <row r="35" spans="1:3" ht="408.95" customHeight="1" x14ac:dyDescent="0.15">
      <c r="A35" s="6">
        <v>17</v>
      </c>
      <c r="C35" s="6" t="s">
        <v>417</v>
      </c>
    </row>
    <row r="36" spans="1:3" ht="20.100000000000001" customHeight="1" x14ac:dyDescent="0.15"/>
    <row r="37" spans="1:3" ht="408.95" customHeight="1" x14ac:dyDescent="0.15">
      <c r="A37" s="6">
        <v>18</v>
      </c>
      <c r="C37" s="6" t="s">
        <v>418</v>
      </c>
    </row>
    <row r="38" spans="1:3" ht="20.100000000000001" customHeight="1" x14ac:dyDescent="0.15"/>
    <row r="39" spans="1:3" ht="408.95" customHeight="1" x14ac:dyDescent="0.15">
      <c r="A39" s="6">
        <v>19</v>
      </c>
      <c r="C39" s="6" t="s">
        <v>419</v>
      </c>
    </row>
    <row r="40" spans="1:3" ht="20.100000000000001" customHeight="1" x14ac:dyDescent="0.15"/>
    <row r="41" spans="1:3" ht="408.95" customHeight="1" x14ac:dyDescent="0.15">
      <c r="A41" s="6">
        <v>20</v>
      </c>
      <c r="C41" s="6" t="s">
        <v>420</v>
      </c>
    </row>
    <row r="42" spans="1:3" ht="20.100000000000001" customHeight="1" x14ac:dyDescent="0.15"/>
    <row r="43" spans="1:3" ht="408.95" customHeight="1" x14ac:dyDescent="0.15">
      <c r="A43" s="6">
        <v>22</v>
      </c>
      <c r="C43" s="6" t="s">
        <v>421</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0000"/>
  </sheetPr>
  <dimension ref="A1:R413"/>
  <sheetViews>
    <sheetView workbookViewId="0">
      <pane xSplit="1" ySplit="2" topLeftCell="B374" activePane="bottomRight" state="frozen"/>
      <selection activeCell="E29" sqref="E29"/>
      <selection pane="topRight" activeCell="E29" sqref="E29"/>
      <selection pane="bottomLeft" activeCell="E29" sqref="E29"/>
      <selection pane="bottomRight" sqref="A1:XFD1048576"/>
    </sheetView>
  </sheetViews>
  <sheetFormatPr defaultColWidth="9" defaultRowHeight="11.25" x14ac:dyDescent="0.15"/>
  <cols>
    <col min="1" max="1" width="27.375" style="12" customWidth="1"/>
    <col min="2" max="2" width="13" style="12" customWidth="1"/>
    <col min="3" max="3" width="17.375" style="12" customWidth="1"/>
    <col min="4" max="4" width="10.75" style="14" customWidth="1"/>
    <col min="5" max="5" width="11.125" style="14" customWidth="1"/>
    <col min="6" max="6" width="15.75" style="12" bestFit="1" customWidth="1"/>
    <col min="7" max="7" width="14.5" style="12" bestFit="1" customWidth="1"/>
    <col min="8" max="8" width="11.375" style="12" customWidth="1"/>
    <col min="9" max="9" width="14.25" style="12" customWidth="1"/>
    <col min="10" max="10" width="14.375" style="12" bestFit="1" customWidth="1"/>
    <col min="11" max="11" width="10.625" style="12" customWidth="1"/>
    <col min="12" max="12" width="10.5" style="12" customWidth="1"/>
    <col min="13" max="13" width="17.75" style="14" customWidth="1"/>
    <col min="14" max="15" width="9" style="12"/>
    <col min="16" max="16" width="12.375" style="12" customWidth="1"/>
    <col min="17" max="17" width="13" style="12" customWidth="1"/>
    <col min="18" max="16384" width="9" style="12"/>
  </cols>
  <sheetData>
    <row r="1" spans="1:18" ht="85.5" customHeight="1" x14ac:dyDescent="0.2">
      <c r="B1" s="12" t="s">
        <v>477</v>
      </c>
      <c r="C1" s="12" t="s">
        <v>477</v>
      </c>
      <c r="D1" s="14" t="s">
        <v>477</v>
      </c>
      <c r="E1" s="14" t="s">
        <v>477</v>
      </c>
      <c r="I1" s="45" t="s">
        <v>491</v>
      </c>
      <c r="M1" s="43" t="s">
        <v>482</v>
      </c>
      <c r="N1" s="298" t="s">
        <v>600</v>
      </c>
      <c r="O1" s="298"/>
      <c r="P1" s="298"/>
      <c r="Q1" s="298"/>
    </row>
    <row r="2" spans="1:18" s="27" customFormat="1" ht="43.5" customHeight="1" x14ac:dyDescent="0.15">
      <c r="A2" s="27" t="s">
        <v>422</v>
      </c>
      <c r="B2" s="32" t="s">
        <v>927</v>
      </c>
      <c r="C2" s="32" t="s">
        <v>929</v>
      </c>
      <c r="D2" s="40" t="s">
        <v>493</v>
      </c>
      <c r="E2" s="40" t="s">
        <v>494</v>
      </c>
      <c r="F2" s="49" t="s">
        <v>931</v>
      </c>
      <c r="G2" s="30" t="s">
        <v>451</v>
      </c>
      <c r="H2" s="31" t="s">
        <v>450</v>
      </c>
      <c r="I2" s="10" t="s">
        <v>492</v>
      </c>
      <c r="J2" s="31" t="s">
        <v>452</v>
      </c>
      <c r="K2" s="29" t="s">
        <v>442</v>
      </c>
      <c r="L2" s="30" t="s">
        <v>453</v>
      </c>
      <c r="M2" s="44" t="s">
        <v>490</v>
      </c>
      <c r="N2" s="36" t="s">
        <v>928</v>
      </c>
      <c r="O2" s="32" t="s">
        <v>930</v>
      </c>
      <c r="P2" s="42" t="s">
        <v>526</v>
      </c>
      <c r="Q2" s="36" t="s">
        <v>531</v>
      </c>
      <c r="R2" s="37"/>
    </row>
    <row r="3" spans="1:18" x14ac:dyDescent="0.15">
      <c r="A3" s="12" t="s">
        <v>347</v>
      </c>
      <c r="B3" s="17">
        <v>73.904043298851207</v>
      </c>
      <c r="C3" s="17">
        <v>74.137056091202041</v>
      </c>
      <c r="D3" s="41">
        <v>50.033863444752868</v>
      </c>
      <c r="E3" s="41">
        <v>75.724307952922629</v>
      </c>
      <c r="F3" s="12">
        <v>79.782849999999996</v>
      </c>
      <c r="G3" s="17">
        <v>91.611829999999998</v>
      </c>
      <c r="H3" s="17">
        <v>66.908212560386474</v>
      </c>
      <c r="I3" s="12">
        <v>78.546949999999995</v>
      </c>
      <c r="J3" s="17">
        <v>53.235068912710574</v>
      </c>
      <c r="K3" s="12">
        <v>96.57920956492859</v>
      </c>
      <c r="L3" s="17">
        <v>69.635980000000004</v>
      </c>
      <c r="M3" s="14">
        <v>78.8</v>
      </c>
      <c r="N3" s="12">
        <v>74.591549295774655</v>
      </c>
      <c r="O3" s="41">
        <v>74.450704225352112</v>
      </c>
      <c r="P3" s="41">
        <v>49.899396378269614</v>
      </c>
      <c r="Q3" s="12">
        <v>75.609210820478424</v>
      </c>
    </row>
    <row r="4" spans="1:18" x14ac:dyDescent="0.15">
      <c r="A4" s="12" t="s">
        <v>348</v>
      </c>
      <c r="B4" s="17">
        <v>73.910328642900453</v>
      </c>
      <c r="C4" s="17">
        <v>73.987076381478701</v>
      </c>
      <c r="D4" s="41">
        <v>50.580562576942732</v>
      </c>
      <c r="E4" s="41">
        <v>74.622459705155094</v>
      </c>
      <c r="F4" s="12">
        <v>79.941140000000004</v>
      </c>
      <c r="G4" s="17">
        <v>91.581249999999997</v>
      </c>
      <c r="H4" s="17">
        <v>67.20257234726688</v>
      </c>
      <c r="I4" s="12">
        <v>78.129919999999998</v>
      </c>
      <c r="J4" s="17">
        <v>57.331341797361212</v>
      </c>
      <c r="K4" s="12">
        <v>97.069597069597066</v>
      </c>
      <c r="L4" s="17">
        <v>68.514279999999999</v>
      </c>
      <c r="M4" s="14">
        <v>79.599999999999994</v>
      </c>
      <c r="N4" s="12">
        <v>73.490054249547924</v>
      </c>
      <c r="O4" s="41">
        <v>73.526220614828205</v>
      </c>
      <c r="P4" s="41">
        <v>50.709421112372297</v>
      </c>
      <c r="Q4" s="12">
        <v>74.801362088535754</v>
      </c>
    </row>
    <row r="5" spans="1:18" x14ac:dyDescent="0.15">
      <c r="A5" s="12" t="s">
        <v>349</v>
      </c>
      <c r="B5" s="17">
        <v>69.244078310059436</v>
      </c>
      <c r="C5" s="17">
        <v>69.380398153481167</v>
      </c>
      <c r="D5" s="41">
        <v>43.228888007261205</v>
      </c>
      <c r="E5" s="41">
        <v>68.461587441489129</v>
      </c>
      <c r="F5" s="12">
        <v>78.223979999999997</v>
      </c>
      <c r="G5" s="17">
        <v>91.637230000000002</v>
      </c>
      <c r="H5" s="17">
        <v>65.11904761904762</v>
      </c>
      <c r="I5" s="12">
        <v>77.236220000000003</v>
      </c>
      <c r="J5" s="17">
        <v>48.439568753546439</v>
      </c>
      <c r="K5" s="12">
        <v>96.860693263570965</v>
      </c>
      <c r="L5" s="17">
        <v>69.108919999999998</v>
      </c>
      <c r="M5" s="14">
        <v>76.400000000000006</v>
      </c>
      <c r="N5" s="12">
        <v>69.543859649122808</v>
      </c>
      <c r="O5" s="41">
        <v>69.529824561403501</v>
      </c>
      <c r="P5" s="41">
        <v>42.929964539007095</v>
      </c>
      <c r="Q5" s="12">
        <v>68.151595744680847</v>
      </c>
    </row>
    <row r="6" spans="1:18" x14ac:dyDescent="0.15">
      <c r="A6" s="12" t="s">
        <v>350</v>
      </c>
      <c r="B6" s="17">
        <v>72.177671173082999</v>
      </c>
      <c r="C6" s="17">
        <v>72.334013412062887</v>
      </c>
      <c r="D6" s="41">
        <v>48.331657039643183</v>
      </c>
      <c r="E6" s="41">
        <v>74.696762284419776</v>
      </c>
      <c r="F6" s="12">
        <v>78.751890000000003</v>
      </c>
      <c r="G6" s="17">
        <v>91.173289999999994</v>
      </c>
      <c r="H6" s="17">
        <v>67.184035476718407</v>
      </c>
      <c r="I6" s="12">
        <v>77.379459999999995</v>
      </c>
      <c r="J6" s="17">
        <v>53.214962937424581</v>
      </c>
      <c r="K6" s="12">
        <v>97.136765153822722</v>
      </c>
      <c r="L6" s="17">
        <v>66.572019999999995</v>
      </c>
      <c r="M6" s="14">
        <v>77.5</v>
      </c>
      <c r="N6" s="12">
        <v>73.015252248728984</v>
      </c>
      <c r="O6" s="41">
        <v>72.989180028679442</v>
      </c>
      <c r="P6" s="41">
        <v>48.311897106109328</v>
      </c>
      <c r="Q6" s="12">
        <v>74.839228295819936</v>
      </c>
    </row>
    <row r="7" spans="1:18" x14ac:dyDescent="0.15">
      <c r="A7" s="12" t="s">
        <v>351</v>
      </c>
      <c r="B7" s="17">
        <v>70.29727895968108</v>
      </c>
      <c r="C7" s="17">
        <v>70.203242257572441</v>
      </c>
      <c r="D7" s="41">
        <v>44.933423574340239</v>
      </c>
      <c r="E7" s="41">
        <v>71.333927328414831</v>
      </c>
      <c r="F7" s="12">
        <v>77.705389999999994</v>
      </c>
      <c r="G7" s="17">
        <v>90.875439999999998</v>
      </c>
      <c r="H7" s="17">
        <v>66.783216783216787</v>
      </c>
      <c r="I7" s="12">
        <v>77.782790000000006</v>
      </c>
      <c r="J7" s="17">
        <v>51.892744479495271</v>
      </c>
      <c r="K7" s="12">
        <v>96.514271280626417</v>
      </c>
      <c r="L7" s="17">
        <v>66.817179999999993</v>
      </c>
      <c r="M7" s="14">
        <v>74.5</v>
      </c>
      <c r="N7" s="12">
        <v>72.604045324579062</v>
      </c>
      <c r="O7" s="41">
        <v>72.572275759822091</v>
      </c>
      <c r="P7" s="41">
        <v>45.058765105115043</v>
      </c>
      <c r="Q7" s="12">
        <v>71.709981791094194</v>
      </c>
    </row>
    <row r="8" spans="1:18" x14ac:dyDescent="0.15">
      <c r="A8" s="12" t="s">
        <v>352</v>
      </c>
      <c r="B8" s="17">
        <v>71.765363623346815</v>
      </c>
      <c r="C8" s="17">
        <v>71.697331519092572</v>
      </c>
      <c r="D8" s="41">
        <v>47.686299267026577</v>
      </c>
      <c r="E8" s="41">
        <v>72.259874542798258</v>
      </c>
      <c r="F8" s="12">
        <v>79.07817</v>
      </c>
      <c r="G8" s="17">
        <v>91.14443</v>
      </c>
      <c r="H8" s="17">
        <v>61.955366631243358</v>
      </c>
      <c r="I8" s="12">
        <v>77.583709999999996</v>
      </c>
      <c r="J8" s="17">
        <v>53.48679756262694</v>
      </c>
      <c r="K8" s="12">
        <v>96.732915872583717</v>
      </c>
      <c r="L8" s="17">
        <v>66.994389999999996</v>
      </c>
      <c r="M8" s="14">
        <v>77.599999999999994</v>
      </c>
      <c r="N8" s="12">
        <v>72.060666833792936</v>
      </c>
      <c r="O8" s="41">
        <v>71.885184256705941</v>
      </c>
      <c r="P8" s="41">
        <v>47.891210090658262</v>
      </c>
      <c r="Q8" s="12">
        <v>72.52660622782814</v>
      </c>
    </row>
    <row r="9" spans="1:18" x14ac:dyDescent="0.15">
      <c r="A9" s="12" t="s">
        <v>353</v>
      </c>
      <c r="B9" s="17">
        <v>73.133900341740741</v>
      </c>
      <c r="C9" s="17">
        <v>73.711237415554436</v>
      </c>
      <c r="D9" s="41">
        <v>47.888241277731019</v>
      </c>
      <c r="E9" s="41">
        <v>74.225321424298571</v>
      </c>
      <c r="F9" s="12">
        <v>79.176760000000002</v>
      </c>
      <c r="G9" s="17">
        <v>90.787350000000004</v>
      </c>
      <c r="H9" s="17">
        <v>72.115384615384613</v>
      </c>
      <c r="I9" s="12">
        <v>78.570329999999998</v>
      </c>
      <c r="J9" s="17">
        <v>57.104934415990002</v>
      </c>
      <c r="K9" s="12">
        <v>96.726190476190482</v>
      </c>
      <c r="L9" s="17">
        <v>66.095960000000005</v>
      </c>
      <c r="M9" s="14">
        <v>78.400000000000006</v>
      </c>
      <c r="N9" s="12">
        <v>75.423036527015981</v>
      </c>
      <c r="O9" s="41">
        <v>76.029875131287199</v>
      </c>
      <c r="P9" s="41">
        <v>48.236128346037937</v>
      </c>
      <c r="Q9" s="12">
        <v>74.791703598652731</v>
      </c>
    </row>
    <row r="10" spans="1:18" x14ac:dyDescent="0.15">
      <c r="A10" s="12" t="s">
        <v>354</v>
      </c>
      <c r="B10" s="17">
        <v>70.765344479235111</v>
      </c>
      <c r="C10" s="17">
        <v>71.38919507982358</v>
      </c>
      <c r="D10" s="41">
        <v>45.658883926792683</v>
      </c>
      <c r="E10" s="41">
        <v>73.839969221834451</v>
      </c>
      <c r="F10" s="12">
        <v>78.630189999999999</v>
      </c>
      <c r="G10" s="17">
        <v>90.878389999999996</v>
      </c>
      <c r="H10" s="17">
        <v>65.890027958993485</v>
      </c>
      <c r="I10" s="12">
        <v>77.303049999999999</v>
      </c>
      <c r="J10" s="17">
        <v>53.026022304832708</v>
      </c>
      <c r="K10" s="12">
        <v>96.135508155583437</v>
      </c>
      <c r="L10" s="17">
        <v>65.925830000000005</v>
      </c>
      <c r="M10" s="14">
        <v>77.400000000000006</v>
      </c>
      <c r="N10" s="12">
        <v>71.76225463318346</v>
      </c>
      <c r="O10" s="41">
        <v>72.266695909639211</v>
      </c>
      <c r="P10" s="41">
        <v>45.889003083247687</v>
      </c>
      <c r="Q10" s="12">
        <v>74.152106885919835</v>
      </c>
    </row>
    <row r="11" spans="1:18" x14ac:dyDescent="0.15">
      <c r="A11" s="12" t="s">
        <v>355</v>
      </c>
      <c r="B11" s="17">
        <v>69.136431864430676</v>
      </c>
      <c r="C11" s="17">
        <v>70.297276974785305</v>
      </c>
      <c r="D11" s="41">
        <v>42.994171759437137</v>
      </c>
      <c r="E11" s="41">
        <v>68.902358537778213</v>
      </c>
      <c r="F11" s="12">
        <v>77.740200000000002</v>
      </c>
      <c r="G11" s="17">
        <v>90.827579999999998</v>
      </c>
      <c r="H11" s="17">
        <v>63.732394366197184</v>
      </c>
      <c r="I11" s="12">
        <v>77.190020000000004</v>
      </c>
      <c r="J11" s="17">
        <v>50.868531724264031</v>
      </c>
      <c r="K11" s="12">
        <v>96.387370977534914</v>
      </c>
      <c r="L11" s="17">
        <v>65.749219999999994</v>
      </c>
      <c r="M11" s="14">
        <v>75.5</v>
      </c>
      <c r="N11" s="12">
        <v>70.421761230938316</v>
      </c>
      <c r="O11" s="41">
        <v>71.534551449374916</v>
      </c>
      <c r="P11" s="41">
        <v>43.210912906610702</v>
      </c>
      <c r="Q11" s="12">
        <v>69.296956977964314</v>
      </c>
    </row>
    <row r="12" spans="1:18" x14ac:dyDescent="0.15">
      <c r="A12" s="12" t="s">
        <v>218</v>
      </c>
      <c r="B12" s="17">
        <v>65.173946323444852</v>
      </c>
      <c r="C12" s="17">
        <v>65.239389634706356</v>
      </c>
      <c r="D12" s="41">
        <v>36.637197109277835</v>
      </c>
      <c r="E12" s="41">
        <v>62.135769505803694</v>
      </c>
      <c r="F12" s="12">
        <v>77.261049999999997</v>
      </c>
      <c r="G12" s="17">
        <v>90.742789999999999</v>
      </c>
      <c r="H12" s="17">
        <v>61.29032258064516</v>
      </c>
      <c r="I12" s="12">
        <v>76.951719999999995</v>
      </c>
      <c r="J12" s="17">
        <v>46.971473231731139</v>
      </c>
      <c r="K12" s="12">
        <v>97.302764666217129</v>
      </c>
      <c r="L12" s="17">
        <v>66.108350000000002</v>
      </c>
      <c r="M12" s="14">
        <v>69.900000000000006</v>
      </c>
      <c r="N12" s="12">
        <v>68.463187991422444</v>
      </c>
      <c r="O12" s="41">
        <v>68.448892065761257</v>
      </c>
      <c r="P12" s="41">
        <v>37.203523831036819</v>
      </c>
      <c r="Q12" s="12">
        <v>62.909419471425345</v>
      </c>
    </row>
    <row r="13" spans="1:18" x14ac:dyDescent="0.15">
      <c r="A13" s="12" t="s">
        <v>219</v>
      </c>
      <c r="B13" s="17">
        <v>70.059454803351144</v>
      </c>
      <c r="C13" s="17">
        <v>69.677605755803796</v>
      </c>
      <c r="D13" s="41">
        <v>50.297345183291988</v>
      </c>
      <c r="E13" s="41">
        <v>74.664198141923066</v>
      </c>
      <c r="F13" s="12">
        <v>80.347729999999999</v>
      </c>
      <c r="G13" s="17">
        <v>91.34742</v>
      </c>
      <c r="H13" s="17">
        <v>68.756998880179182</v>
      </c>
      <c r="I13" s="12">
        <v>78.631709999999998</v>
      </c>
      <c r="J13" s="17">
        <v>54.56191165821869</v>
      </c>
      <c r="K13" s="12">
        <v>97.579894508222154</v>
      </c>
      <c r="L13" s="17">
        <v>68.083780000000004</v>
      </c>
      <c r="M13" s="14">
        <v>78.400000000000006</v>
      </c>
      <c r="N13" s="12">
        <v>71.409305461901553</v>
      </c>
      <c r="O13" s="41">
        <v>71.180040458530002</v>
      </c>
      <c r="P13" s="41">
        <v>49.834574028122411</v>
      </c>
      <c r="Q13" s="12">
        <v>74.40033085194375</v>
      </c>
    </row>
    <row r="14" spans="1:18" x14ac:dyDescent="0.15">
      <c r="A14" s="12" t="s">
        <v>220</v>
      </c>
      <c r="B14" s="17">
        <v>70.754295853631135</v>
      </c>
      <c r="C14" s="17">
        <v>70.794058717504655</v>
      </c>
      <c r="D14" s="41">
        <v>44.874593921811616</v>
      </c>
      <c r="E14" s="41">
        <v>69.868964147629725</v>
      </c>
      <c r="F14" s="12">
        <v>79.822879999999998</v>
      </c>
      <c r="G14" s="17">
        <v>91.054879999999997</v>
      </c>
      <c r="H14" s="17">
        <v>70.710382513661202</v>
      </c>
      <c r="I14" s="12">
        <v>78.528469999999999</v>
      </c>
      <c r="J14" s="17">
        <v>56.739495798319325</v>
      </c>
      <c r="K14" s="12">
        <v>97.506523630037691</v>
      </c>
      <c r="L14" s="17">
        <v>67.298429999999996</v>
      </c>
      <c r="M14" s="14">
        <v>78.400000000000006</v>
      </c>
      <c r="N14" s="12">
        <v>72.63012320844858</v>
      </c>
      <c r="O14" s="41">
        <v>72.743273824490814</v>
      </c>
      <c r="P14" s="41">
        <v>45.04435017354416</v>
      </c>
      <c r="Q14" s="12">
        <v>70.111839568067879</v>
      </c>
    </row>
    <row r="15" spans="1:18" x14ac:dyDescent="0.15">
      <c r="A15" s="12" t="s">
        <v>221</v>
      </c>
      <c r="B15" s="17">
        <v>68.605315529712968</v>
      </c>
      <c r="C15" s="17">
        <v>68.277900825653177</v>
      </c>
      <c r="D15" s="41">
        <v>42.856943273002138</v>
      </c>
      <c r="E15" s="41">
        <v>68.748173891436167</v>
      </c>
      <c r="F15" s="12">
        <v>78.230739999999997</v>
      </c>
      <c r="G15" s="17">
        <v>90.973169999999996</v>
      </c>
      <c r="H15" s="17">
        <v>68.349106203995788</v>
      </c>
      <c r="I15" s="12">
        <v>78.026330000000002</v>
      </c>
      <c r="J15" s="17">
        <v>53.92844615924237</v>
      </c>
      <c r="K15" s="12">
        <v>96.59442724458205</v>
      </c>
      <c r="L15" s="17">
        <v>66.98657</v>
      </c>
      <c r="M15" s="14">
        <v>75.8</v>
      </c>
      <c r="N15" s="12">
        <v>72.019527235354573</v>
      </c>
      <c r="O15" s="41">
        <v>71.839671120246663</v>
      </c>
      <c r="P15" s="41">
        <v>43.392465616902534</v>
      </c>
      <c r="Q15" s="12">
        <v>69.364161849710982</v>
      </c>
    </row>
    <row r="16" spans="1:18" x14ac:dyDescent="0.15">
      <c r="A16" s="12" t="s">
        <v>222</v>
      </c>
      <c r="B16" s="17">
        <v>74.189568956848575</v>
      </c>
      <c r="C16" s="17">
        <v>73.584266426381333</v>
      </c>
      <c r="D16" s="41">
        <v>54.152504245253553</v>
      </c>
      <c r="E16" s="41">
        <v>77.72832433720302</v>
      </c>
      <c r="F16" s="12">
        <v>83.847610000000003</v>
      </c>
      <c r="G16" s="17">
        <v>92.537139999999994</v>
      </c>
      <c r="H16" s="17">
        <v>75.635276532137524</v>
      </c>
      <c r="I16" s="12">
        <v>80.883399999999995</v>
      </c>
      <c r="J16" s="17">
        <v>54.624402952670422</v>
      </c>
      <c r="K16" s="12">
        <v>97.717601547388782</v>
      </c>
      <c r="L16" s="17">
        <v>74.676900000000003</v>
      </c>
      <c r="M16" s="14">
        <v>83.4</v>
      </c>
      <c r="N16" s="12">
        <v>73.234440503063524</v>
      </c>
      <c r="O16" s="41">
        <v>72.492744276039986</v>
      </c>
      <c r="P16" s="41">
        <v>53.036226218399797</v>
      </c>
      <c r="Q16" s="12">
        <v>76.804795413083141</v>
      </c>
    </row>
    <row r="17" spans="1:17" x14ac:dyDescent="0.15">
      <c r="A17" s="12" t="s">
        <v>223</v>
      </c>
      <c r="B17" s="17">
        <v>75.57598048426027</v>
      </c>
      <c r="C17" s="17">
        <v>74.680990669636998</v>
      </c>
      <c r="D17" s="41">
        <v>55.490744348892932</v>
      </c>
      <c r="E17" s="41">
        <v>80.289958430294362</v>
      </c>
      <c r="F17" s="12">
        <v>82.520780000000002</v>
      </c>
      <c r="G17" s="17">
        <v>91.627319999999997</v>
      </c>
      <c r="H17" s="17">
        <v>71.515151515151516</v>
      </c>
      <c r="I17" s="12">
        <v>80.583120000000008</v>
      </c>
      <c r="J17" s="17">
        <v>62.387332521315464</v>
      </c>
      <c r="K17" s="12">
        <v>97.732135216089006</v>
      </c>
      <c r="L17" s="17">
        <v>70.537139999999994</v>
      </c>
      <c r="M17" s="14">
        <v>83.7</v>
      </c>
      <c r="N17" s="12">
        <v>77.913429522752494</v>
      </c>
      <c r="O17" s="41">
        <v>77.210506844247135</v>
      </c>
      <c r="P17" s="41">
        <v>55.813311239988948</v>
      </c>
      <c r="Q17" s="12">
        <v>80.557856945595148</v>
      </c>
    </row>
    <row r="18" spans="1:17" x14ac:dyDescent="0.15">
      <c r="A18" s="12" t="s">
        <v>224</v>
      </c>
      <c r="B18" s="17">
        <v>72.134645296452746</v>
      </c>
      <c r="C18" s="17">
        <v>71.55119258981783</v>
      </c>
      <c r="D18" s="41">
        <v>46.847944753103036</v>
      </c>
      <c r="E18" s="41">
        <v>72.079893572094505</v>
      </c>
      <c r="F18" s="12">
        <v>81.246610000000004</v>
      </c>
      <c r="G18" s="17">
        <v>91.941270000000003</v>
      </c>
      <c r="H18" s="17">
        <v>67.418899858956266</v>
      </c>
      <c r="I18" s="12">
        <v>80.087779999999995</v>
      </c>
      <c r="J18" s="17">
        <v>57.815609108998459</v>
      </c>
      <c r="K18" s="12">
        <v>97.065727699530512</v>
      </c>
      <c r="L18" s="17">
        <v>70.909850000000006</v>
      </c>
      <c r="M18" s="14">
        <v>80.099999999999994</v>
      </c>
      <c r="N18" s="12">
        <v>75.058197539075493</v>
      </c>
      <c r="O18" s="41">
        <v>74.692384436315265</v>
      </c>
      <c r="P18" s="41">
        <v>47.317813765182187</v>
      </c>
      <c r="Q18" s="12">
        <v>72.672064777327932</v>
      </c>
    </row>
    <row r="19" spans="1:17" x14ac:dyDescent="0.15">
      <c r="A19" s="12" t="s">
        <v>225</v>
      </c>
      <c r="B19" s="17">
        <v>72.887558837018503</v>
      </c>
      <c r="C19" s="17">
        <v>72.381891211597363</v>
      </c>
      <c r="D19" s="41">
        <v>49.293491862358252</v>
      </c>
      <c r="E19" s="41">
        <v>76.150106637519201</v>
      </c>
      <c r="F19" s="12">
        <v>80.842889999999997</v>
      </c>
      <c r="G19" s="17">
        <v>91.939070000000001</v>
      </c>
      <c r="H19" s="17">
        <v>65.310077519379846</v>
      </c>
      <c r="I19" s="12">
        <v>79.475989999999996</v>
      </c>
      <c r="J19" s="17">
        <v>57.311893203883493</v>
      </c>
      <c r="K19" s="12">
        <v>97.303727200634412</v>
      </c>
      <c r="L19" s="17">
        <v>70.48845</v>
      </c>
      <c r="M19" s="14">
        <v>79.2</v>
      </c>
      <c r="N19" s="12">
        <v>74.510465901417973</v>
      </c>
      <c r="O19" s="41">
        <v>74.139095205941928</v>
      </c>
      <c r="P19" s="41">
        <v>49.462365591397848</v>
      </c>
      <c r="Q19" s="12">
        <v>76.396115157821711</v>
      </c>
    </row>
    <row r="20" spans="1:17" x14ac:dyDescent="0.15">
      <c r="A20" s="12" t="s">
        <v>226</v>
      </c>
      <c r="B20" s="17">
        <v>77.49644525033375</v>
      </c>
      <c r="C20" s="17">
        <v>76.954480603839059</v>
      </c>
      <c r="D20" s="41">
        <v>58.947822382717078</v>
      </c>
      <c r="E20" s="41">
        <v>82.250062043238458</v>
      </c>
      <c r="F20" s="12">
        <v>84.936639999999997</v>
      </c>
      <c r="G20" s="17">
        <v>92.702849999999998</v>
      </c>
      <c r="H20" s="17">
        <v>79.121863799283148</v>
      </c>
      <c r="I20" s="12">
        <v>82.366050000000001</v>
      </c>
      <c r="J20" s="17">
        <v>61.614016458720464</v>
      </c>
      <c r="K20" s="12">
        <v>98.10233005044438</v>
      </c>
      <c r="L20" s="17">
        <v>75.285769999999999</v>
      </c>
      <c r="M20" s="14">
        <v>87.6</v>
      </c>
      <c r="N20" s="12">
        <v>78.197732245872288</v>
      </c>
      <c r="O20" s="41">
        <v>77.660632584046155</v>
      </c>
      <c r="P20" s="41">
        <v>58.470881345375268</v>
      </c>
      <c r="Q20" s="12">
        <v>81.952662721893489</v>
      </c>
    </row>
    <row r="21" spans="1:17" x14ac:dyDescent="0.15">
      <c r="A21" s="12" t="s">
        <v>227</v>
      </c>
      <c r="B21" s="17">
        <v>73.826449474698236</v>
      </c>
      <c r="C21" s="17">
        <v>73.416476345902595</v>
      </c>
      <c r="D21" s="41">
        <v>51.08281664242871</v>
      </c>
      <c r="E21" s="41">
        <v>75.028501307965698</v>
      </c>
      <c r="F21" s="12">
        <v>80.813410000000005</v>
      </c>
      <c r="G21" s="17">
        <v>91.92295</v>
      </c>
      <c r="H21" s="17">
        <v>61.3849765258216</v>
      </c>
      <c r="I21" s="12">
        <v>79.208060000000003</v>
      </c>
      <c r="J21" s="17">
        <v>54.92902974917363</v>
      </c>
      <c r="K21" s="12">
        <v>97.254383063182274</v>
      </c>
      <c r="L21" s="17">
        <v>70.726650000000006</v>
      </c>
      <c r="M21" s="14">
        <v>76.8</v>
      </c>
      <c r="N21" s="12">
        <v>75.846437172404023</v>
      </c>
      <c r="O21" s="41">
        <v>75.350616234594142</v>
      </c>
      <c r="P21" s="41">
        <v>51.659192825112108</v>
      </c>
      <c r="Q21" s="12">
        <v>75.515695067264573</v>
      </c>
    </row>
    <row r="22" spans="1:17" x14ac:dyDescent="0.15">
      <c r="A22" s="12" t="s">
        <v>228</v>
      </c>
      <c r="B22" s="17">
        <v>80.845766598868806</v>
      </c>
      <c r="C22" s="17">
        <v>79.055304164872851</v>
      </c>
      <c r="D22" s="41">
        <v>57.440379471943857</v>
      </c>
      <c r="E22" s="41">
        <v>82.240734286511</v>
      </c>
      <c r="F22" s="12">
        <v>84.122349999999997</v>
      </c>
      <c r="G22" s="17">
        <v>92.007149999999996</v>
      </c>
      <c r="H22" s="17">
        <v>78.653530377668318</v>
      </c>
      <c r="I22" s="12">
        <v>84.466570000000004</v>
      </c>
      <c r="J22" s="17">
        <v>50.193977461666364</v>
      </c>
      <c r="K22" s="12">
        <v>98.297872340425528</v>
      </c>
      <c r="L22" s="17">
        <v>74.713440000000006</v>
      </c>
      <c r="M22" s="14">
        <v>92.5</v>
      </c>
      <c r="N22" s="12">
        <v>78.221519896566576</v>
      </c>
      <c r="O22" s="41">
        <v>77.546329550351956</v>
      </c>
      <c r="P22" s="41">
        <v>57.214976861590237</v>
      </c>
      <c r="Q22" s="12">
        <v>82.204459402608336</v>
      </c>
    </row>
    <row r="23" spans="1:17" x14ac:dyDescent="0.15">
      <c r="A23" s="12" t="s">
        <v>229</v>
      </c>
      <c r="B23" s="17">
        <v>74.3569576322015</v>
      </c>
      <c r="C23" s="17">
        <v>73.73887407850259</v>
      </c>
      <c r="D23" s="41">
        <v>54.008070858029377</v>
      </c>
      <c r="E23" s="41">
        <v>79.49800222483384</v>
      </c>
      <c r="F23" s="12">
        <v>82.19341</v>
      </c>
      <c r="G23" s="17">
        <v>92.602800000000002</v>
      </c>
      <c r="H23" s="17">
        <v>69.603524229074893</v>
      </c>
      <c r="I23" s="12">
        <v>79.959519999999998</v>
      </c>
      <c r="J23" s="17">
        <v>58.305462653288743</v>
      </c>
      <c r="K23" s="12">
        <v>97.133027522935777</v>
      </c>
      <c r="L23" s="17">
        <v>72.199020000000004</v>
      </c>
      <c r="M23" s="14">
        <v>81.900000000000006</v>
      </c>
      <c r="N23" s="12">
        <v>74.849225753871224</v>
      </c>
      <c r="O23" s="41">
        <v>73.903830480847603</v>
      </c>
      <c r="P23" s="41">
        <v>53.893600616808023</v>
      </c>
      <c r="Q23" s="12">
        <v>79.362631714212284</v>
      </c>
    </row>
    <row r="24" spans="1:17" x14ac:dyDescent="0.15">
      <c r="A24" s="12" t="s">
        <v>230</v>
      </c>
      <c r="B24" s="17">
        <v>82.595144840971045</v>
      </c>
      <c r="C24" s="17">
        <v>81.333640780446657</v>
      </c>
      <c r="D24" s="41">
        <v>71.372149150006919</v>
      </c>
      <c r="E24" s="41">
        <v>89.694827174255636</v>
      </c>
      <c r="F24" s="12">
        <v>88.269880000000001</v>
      </c>
      <c r="G24" s="17">
        <v>92.859759999999994</v>
      </c>
      <c r="H24" s="17">
        <v>82.154882154882159</v>
      </c>
      <c r="I24" s="12">
        <v>84.310140000000004</v>
      </c>
      <c r="J24" s="17">
        <v>61.941410129096333</v>
      </c>
      <c r="K24" s="12">
        <v>98.940580377706127</v>
      </c>
      <c r="L24" s="17">
        <v>78.95232</v>
      </c>
      <c r="M24" s="14">
        <v>93.3</v>
      </c>
      <c r="N24" s="12">
        <v>79.864294883550329</v>
      </c>
      <c r="O24" s="41">
        <v>77.902072253805244</v>
      </c>
      <c r="P24" s="41">
        <v>70.496160661547549</v>
      </c>
      <c r="Q24" s="12">
        <v>89.249852333136445</v>
      </c>
    </row>
    <row r="25" spans="1:17" x14ac:dyDescent="0.15">
      <c r="A25" s="12" t="s">
        <v>231</v>
      </c>
      <c r="B25" s="17">
        <v>74.460060348062072</v>
      </c>
      <c r="C25" s="17">
        <v>74.083573950455801</v>
      </c>
      <c r="D25" s="41">
        <v>53.27852086014807</v>
      </c>
      <c r="E25" s="41">
        <v>78.596273101456887</v>
      </c>
      <c r="F25" s="12">
        <v>80.713750000000005</v>
      </c>
      <c r="G25" s="17">
        <v>91.533000000000001</v>
      </c>
      <c r="H25" s="17">
        <v>67.319461444308445</v>
      </c>
      <c r="I25" s="12">
        <v>78.984160000000003</v>
      </c>
      <c r="J25" s="17">
        <v>56.087596012420327</v>
      </c>
      <c r="K25" s="12">
        <v>96.15384615384616</v>
      </c>
      <c r="L25" s="17">
        <v>68.668210000000002</v>
      </c>
      <c r="M25" s="14">
        <v>77.400000000000006</v>
      </c>
      <c r="N25" s="12">
        <v>75.0887501530175</v>
      </c>
      <c r="O25" s="41">
        <v>74.770473742196103</v>
      </c>
      <c r="P25" s="41">
        <v>53.773762469414642</v>
      </c>
      <c r="Q25" s="12">
        <v>79.051383399209485</v>
      </c>
    </row>
    <row r="26" spans="1:17" x14ac:dyDescent="0.15">
      <c r="A26" s="12" t="s">
        <v>232</v>
      </c>
      <c r="B26" s="17">
        <v>80.968694409916893</v>
      </c>
      <c r="C26" s="17">
        <v>79.742528492993131</v>
      </c>
      <c r="D26" s="41">
        <v>67.72661313428739</v>
      </c>
      <c r="E26" s="41">
        <v>89.063404460559624</v>
      </c>
      <c r="F26" s="12">
        <v>85.705110000000005</v>
      </c>
      <c r="G26" s="17">
        <v>92.293469999999999</v>
      </c>
      <c r="H26" s="17">
        <v>77.202072538860094</v>
      </c>
      <c r="I26" s="12">
        <v>84.081040000000002</v>
      </c>
      <c r="J26" s="17">
        <v>66.983635559486956</v>
      </c>
      <c r="K26" s="12">
        <v>98.145859085290482</v>
      </c>
      <c r="L26" s="17">
        <v>75.933819999999997</v>
      </c>
      <c r="M26" s="14">
        <v>90.5</v>
      </c>
      <c r="N26" s="12">
        <v>83.16402997502081</v>
      </c>
      <c r="O26" s="41">
        <v>82.414654454621143</v>
      </c>
      <c r="P26" s="41">
        <v>67.896039603960403</v>
      </c>
      <c r="Q26" s="12">
        <v>89.207920792079207</v>
      </c>
    </row>
    <row r="27" spans="1:17" x14ac:dyDescent="0.15">
      <c r="A27" s="12" t="s">
        <v>233</v>
      </c>
      <c r="B27" s="17">
        <v>76.366332578866405</v>
      </c>
      <c r="C27" s="17">
        <v>75.804254743291139</v>
      </c>
      <c r="D27" s="41">
        <v>60.148783361430539</v>
      </c>
      <c r="E27" s="41">
        <v>83.978544618121916</v>
      </c>
      <c r="F27" s="12">
        <v>81.380430000000004</v>
      </c>
      <c r="G27" s="17">
        <v>91.281999999999996</v>
      </c>
      <c r="H27" s="17">
        <v>64.347826086956516</v>
      </c>
      <c r="I27" s="12">
        <v>81.31259</v>
      </c>
      <c r="J27" s="17">
        <v>62.848034006376196</v>
      </c>
      <c r="K27" s="12">
        <v>97.271329746348968</v>
      </c>
      <c r="L27" s="17">
        <v>70.595399999999998</v>
      </c>
      <c r="M27" s="14">
        <v>81.900000000000006</v>
      </c>
      <c r="N27" s="12">
        <v>80.790234500481844</v>
      </c>
      <c r="O27" s="41">
        <v>80.469000963700609</v>
      </c>
      <c r="P27" s="41">
        <v>60.782018262701939</v>
      </c>
      <c r="Q27" s="12">
        <v>84.500117068602194</v>
      </c>
    </row>
    <row r="28" spans="1:17" x14ac:dyDescent="0.15">
      <c r="A28" s="12" t="s">
        <v>234</v>
      </c>
      <c r="B28" s="17">
        <v>80.73790711955165</v>
      </c>
      <c r="C28" s="17">
        <v>79.160510186761229</v>
      </c>
      <c r="D28" s="41">
        <v>68.166945349280397</v>
      </c>
      <c r="E28" s="41">
        <v>88.114841653865398</v>
      </c>
      <c r="F28" s="12">
        <v>85.802149999999997</v>
      </c>
      <c r="G28" s="17">
        <v>91.996840000000006</v>
      </c>
      <c r="H28" s="17">
        <v>80.220537560303242</v>
      </c>
      <c r="I28" s="12">
        <v>83.969269999999995</v>
      </c>
      <c r="J28" s="17">
        <v>69.057570446272081</v>
      </c>
      <c r="K28" s="12">
        <v>98.686770428015564</v>
      </c>
      <c r="L28" s="17">
        <v>75.695959999999999</v>
      </c>
      <c r="M28" s="14">
        <v>90.9</v>
      </c>
      <c r="N28" s="12">
        <v>84.246771879483489</v>
      </c>
      <c r="O28" s="41">
        <v>82.879005260640838</v>
      </c>
      <c r="P28" s="41">
        <v>69.352196574832476</v>
      </c>
      <c r="Q28" s="12">
        <v>88.890543559195834</v>
      </c>
    </row>
    <row r="29" spans="1:17" x14ac:dyDescent="0.15">
      <c r="A29" s="12" t="s">
        <v>235</v>
      </c>
      <c r="B29" s="17">
        <v>80.400929013711732</v>
      </c>
      <c r="C29" s="17">
        <v>79.120493924985183</v>
      </c>
      <c r="D29" s="41">
        <v>69.661336878640896</v>
      </c>
      <c r="E29" s="41">
        <v>88.903774268771031</v>
      </c>
      <c r="F29" s="12">
        <v>87.859909999999999</v>
      </c>
      <c r="G29" s="17">
        <v>93.016109999999998</v>
      </c>
      <c r="H29" s="17">
        <v>76.670716889428917</v>
      </c>
      <c r="I29" s="12">
        <v>81.487070000000003</v>
      </c>
      <c r="J29" s="17">
        <v>55.180684362008314</v>
      </c>
      <c r="K29" s="12">
        <v>98.158605450527872</v>
      </c>
      <c r="L29" s="17">
        <v>77.519949999999994</v>
      </c>
      <c r="M29" s="14">
        <v>88.3</v>
      </c>
      <c r="N29" s="12">
        <v>74.325674325674328</v>
      </c>
      <c r="O29" s="41">
        <v>72.027972027972027</v>
      </c>
      <c r="P29" s="41">
        <v>68.280433909200482</v>
      </c>
      <c r="Q29" s="12">
        <v>88.067496986741673</v>
      </c>
    </row>
    <row r="30" spans="1:17" x14ac:dyDescent="0.15">
      <c r="A30" s="12" t="s">
        <v>236</v>
      </c>
      <c r="B30" s="17">
        <v>77.648114725620204</v>
      </c>
      <c r="C30" s="17">
        <v>76.989856155744334</v>
      </c>
      <c r="D30" s="41">
        <v>62.156010313032908</v>
      </c>
      <c r="E30" s="41">
        <v>83.846170712386424</v>
      </c>
      <c r="F30" s="12">
        <v>85.231619999999992</v>
      </c>
      <c r="G30" s="17">
        <v>92.785839999999993</v>
      </c>
      <c r="H30" s="17">
        <v>75.03649635036497</v>
      </c>
      <c r="I30" s="12">
        <v>81.32884</v>
      </c>
      <c r="J30" s="17">
        <v>55.459032576505429</v>
      </c>
      <c r="K30" s="12">
        <v>97.791490743747971</v>
      </c>
      <c r="L30" s="17">
        <v>75.836010000000002</v>
      </c>
      <c r="M30" s="14">
        <v>84.9</v>
      </c>
      <c r="N30" s="12">
        <v>73.856489422527162</v>
      </c>
      <c r="O30" s="41">
        <v>72.85591766723843</v>
      </c>
      <c r="P30" s="41">
        <v>60.878962536023053</v>
      </c>
      <c r="Q30" s="12">
        <v>83.021133525456293</v>
      </c>
    </row>
    <row r="31" spans="1:17" x14ac:dyDescent="0.15">
      <c r="A31" s="12" t="s">
        <v>323</v>
      </c>
      <c r="B31" s="17">
        <v>66.585689656985309</v>
      </c>
      <c r="C31" s="17">
        <v>67.525352675058059</v>
      </c>
      <c r="D31" s="41">
        <v>42.434456472295437</v>
      </c>
      <c r="E31" s="41">
        <v>67.746594184499116</v>
      </c>
      <c r="F31" s="12">
        <v>77.348559999999992</v>
      </c>
      <c r="G31" s="17">
        <v>90.867289999999997</v>
      </c>
      <c r="H31" s="17">
        <v>60.897435897435891</v>
      </c>
      <c r="I31" s="12">
        <v>76.522410000000008</v>
      </c>
      <c r="J31" s="17">
        <v>49.201034850098921</v>
      </c>
      <c r="K31" s="12">
        <v>96.292455276121331</v>
      </c>
      <c r="L31" s="17">
        <v>66.42268</v>
      </c>
      <c r="M31" s="14">
        <v>72.8</v>
      </c>
      <c r="N31" s="12">
        <v>68.253250423968353</v>
      </c>
      <c r="O31" s="41">
        <v>69.10118711136235</v>
      </c>
      <c r="P31" s="41">
        <v>42.546855841653532</v>
      </c>
      <c r="Q31" s="12">
        <v>67.962865650726926</v>
      </c>
    </row>
    <row r="32" spans="1:17" x14ac:dyDescent="0.15">
      <c r="A32" s="12" t="s">
        <v>324</v>
      </c>
      <c r="B32" s="17">
        <v>67.657230312307661</v>
      </c>
      <c r="C32" s="17">
        <v>68.326313734401907</v>
      </c>
      <c r="D32" s="41">
        <v>42.278403044540902</v>
      </c>
      <c r="E32" s="41">
        <v>67.227388408303014</v>
      </c>
      <c r="F32" s="12">
        <v>77.471779999999995</v>
      </c>
      <c r="G32" s="17">
        <v>90.617689999999996</v>
      </c>
      <c r="H32" s="17">
        <v>69.642857142857139</v>
      </c>
      <c r="I32" s="12">
        <v>76.633260000000007</v>
      </c>
      <c r="J32" s="17">
        <v>50.456871345029242</v>
      </c>
      <c r="K32" s="12">
        <v>96.318629006664551</v>
      </c>
      <c r="L32" s="17">
        <v>65.778109999999998</v>
      </c>
      <c r="M32" s="14">
        <v>74</v>
      </c>
      <c r="N32" s="12">
        <v>70.196751617588802</v>
      </c>
      <c r="O32" s="41">
        <v>70.764558299220909</v>
      </c>
      <c r="P32" s="41">
        <v>42.902408111533589</v>
      </c>
      <c r="Q32" s="12">
        <v>68.06083650190115</v>
      </c>
    </row>
    <row r="33" spans="1:17" x14ac:dyDescent="0.15">
      <c r="A33" s="12" t="s">
        <v>325</v>
      </c>
      <c r="B33" s="17">
        <v>66.441642685022487</v>
      </c>
      <c r="C33" s="17">
        <v>67.255302992891529</v>
      </c>
      <c r="D33" s="41">
        <v>44.299437221582394</v>
      </c>
      <c r="E33" s="41">
        <v>67.949161961214884</v>
      </c>
      <c r="F33" s="12">
        <v>78.20411</v>
      </c>
      <c r="G33" s="17">
        <v>91.149289999999993</v>
      </c>
      <c r="H33" s="17">
        <v>65.517241379310349</v>
      </c>
      <c r="I33" s="12">
        <v>77.073700000000002</v>
      </c>
      <c r="J33" s="17">
        <v>51.969260326609032</v>
      </c>
      <c r="K33" s="12">
        <v>96.05263157894737</v>
      </c>
      <c r="L33" s="17">
        <v>67.356539999999995</v>
      </c>
      <c r="M33" s="14">
        <v>76.3</v>
      </c>
      <c r="N33" s="12">
        <v>68.267882187938284</v>
      </c>
      <c r="O33" s="41">
        <v>68.811360448807861</v>
      </c>
      <c r="P33" s="41">
        <v>44.401861483712018</v>
      </c>
      <c r="Q33" s="12">
        <v>68.081029290993698</v>
      </c>
    </row>
    <row r="34" spans="1:17" x14ac:dyDescent="0.15">
      <c r="A34" s="12" t="s">
        <v>326</v>
      </c>
      <c r="B34" s="17">
        <v>67.76879525925446</v>
      </c>
      <c r="C34" s="17">
        <v>68.139156161562525</v>
      </c>
      <c r="D34" s="41">
        <v>47.486739904037037</v>
      </c>
      <c r="E34" s="41">
        <v>72.064476893214646</v>
      </c>
      <c r="F34" s="12">
        <v>77.773309999999995</v>
      </c>
      <c r="G34" s="17">
        <v>90.679019999999994</v>
      </c>
      <c r="H34" s="17">
        <v>63.198959687906374</v>
      </c>
      <c r="I34" s="12">
        <v>77.055360000000007</v>
      </c>
      <c r="J34" s="17">
        <v>51.471234079929729</v>
      </c>
      <c r="K34" s="12">
        <v>96.597353497164463</v>
      </c>
      <c r="L34" s="17">
        <v>65.614930000000001</v>
      </c>
      <c r="M34" s="14">
        <v>74.8</v>
      </c>
      <c r="N34" s="12">
        <v>69.948353776630086</v>
      </c>
      <c r="O34" s="41">
        <v>70.303421562298254</v>
      </c>
      <c r="P34" s="41">
        <v>47.834793491864829</v>
      </c>
      <c r="Q34" s="12">
        <v>72.515644555694621</v>
      </c>
    </row>
    <row r="35" spans="1:17" x14ac:dyDescent="0.15">
      <c r="A35" s="12" t="s">
        <v>327</v>
      </c>
      <c r="B35" s="17">
        <v>73.994972602917969</v>
      </c>
      <c r="C35" s="17">
        <v>74.954295508998811</v>
      </c>
      <c r="D35" s="41">
        <v>55.388290001626409</v>
      </c>
      <c r="E35" s="41">
        <v>78.299935891224209</v>
      </c>
      <c r="F35" s="12">
        <v>82.246120000000005</v>
      </c>
      <c r="G35" s="17">
        <v>92.108180000000004</v>
      </c>
      <c r="H35" s="17">
        <v>74.006116207951067</v>
      </c>
      <c r="I35" s="12">
        <v>80.397099999999995</v>
      </c>
      <c r="J35" s="17">
        <v>57.380896503168266</v>
      </c>
      <c r="K35" s="12">
        <v>96.741430385103683</v>
      </c>
      <c r="L35" s="17">
        <v>71.691270000000003</v>
      </c>
      <c r="M35" s="14">
        <v>81.8</v>
      </c>
      <c r="N35" s="12">
        <v>74.593175853018366</v>
      </c>
      <c r="O35" s="41">
        <v>75.450568678915133</v>
      </c>
      <c r="P35" s="41">
        <v>55.013623978201629</v>
      </c>
      <c r="Q35" s="12">
        <v>77.847411444141684</v>
      </c>
    </row>
    <row r="36" spans="1:17" x14ac:dyDescent="0.15">
      <c r="A36" s="12" t="s">
        <v>328</v>
      </c>
      <c r="B36" s="17">
        <v>74.804895534056911</v>
      </c>
      <c r="C36" s="17">
        <v>74.710379867585885</v>
      </c>
      <c r="D36" s="41">
        <v>53.936933387244366</v>
      </c>
      <c r="E36" s="41">
        <v>78.815984033284892</v>
      </c>
      <c r="F36" s="12">
        <v>82.436210000000003</v>
      </c>
      <c r="G36" s="17">
        <v>91.93092</v>
      </c>
      <c r="H36" s="17">
        <v>73.769100169779293</v>
      </c>
      <c r="I36" s="12">
        <v>80.660219999999995</v>
      </c>
      <c r="J36" s="17">
        <v>60.468794938165082</v>
      </c>
      <c r="K36" s="12">
        <v>97.862796833773089</v>
      </c>
      <c r="L36" s="17">
        <v>71.22627</v>
      </c>
      <c r="M36" s="14">
        <v>86.5</v>
      </c>
      <c r="N36" s="12">
        <v>76.519249125039764</v>
      </c>
      <c r="O36" s="41">
        <v>76.476826810902537</v>
      </c>
      <c r="P36" s="41">
        <v>53.832177073009582</v>
      </c>
      <c r="Q36" s="12">
        <v>78.823918070697061</v>
      </c>
    </row>
    <row r="37" spans="1:17" x14ac:dyDescent="0.15">
      <c r="A37" s="12" t="s">
        <v>329</v>
      </c>
      <c r="B37" s="17">
        <v>70.301907821427449</v>
      </c>
      <c r="C37" s="17">
        <v>69.735735705418733</v>
      </c>
      <c r="D37" s="41">
        <v>46.550677621307969</v>
      </c>
      <c r="E37" s="41">
        <v>70.997882691207536</v>
      </c>
      <c r="F37" s="12">
        <v>79.565939999999998</v>
      </c>
      <c r="G37" s="17">
        <v>92.082729999999998</v>
      </c>
      <c r="H37" s="17">
        <v>66.170212765957444</v>
      </c>
      <c r="I37" s="12">
        <v>78.457520000000002</v>
      </c>
      <c r="J37" s="17">
        <v>52.991150442477874</v>
      </c>
      <c r="K37" s="12">
        <v>96.017423771001859</v>
      </c>
      <c r="L37" s="17">
        <v>69.89067</v>
      </c>
      <c r="M37" s="14">
        <v>77.400000000000006</v>
      </c>
      <c r="N37" s="12">
        <v>72.216481529320589</v>
      </c>
      <c r="O37" s="41">
        <v>71.570653577886858</v>
      </c>
      <c r="P37" s="41">
        <v>46.410891089108915</v>
      </c>
      <c r="Q37" s="12">
        <v>70.874587458745879</v>
      </c>
    </row>
    <row r="38" spans="1:17" x14ac:dyDescent="0.15">
      <c r="A38" s="12" t="s">
        <v>330</v>
      </c>
      <c r="B38" s="17">
        <v>70.44162367464439</v>
      </c>
      <c r="C38" s="17">
        <v>70.591032974502028</v>
      </c>
      <c r="D38" s="41">
        <v>53.364417442146141</v>
      </c>
      <c r="E38" s="41">
        <v>76.469091951651038</v>
      </c>
      <c r="F38" s="12">
        <v>81.778770000000009</v>
      </c>
      <c r="G38" s="17">
        <v>91.932400000000001</v>
      </c>
      <c r="H38" s="17">
        <v>71.503680336487903</v>
      </c>
      <c r="I38" s="12">
        <v>80.377749999999992</v>
      </c>
      <c r="J38" s="17">
        <v>57.476954592010919</v>
      </c>
      <c r="K38" s="12">
        <v>97.261978842563778</v>
      </c>
      <c r="L38" s="17">
        <v>71.531490000000005</v>
      </c>
      <c r="M38" s="14">
        <v>81.400000000000006</v>
      </c>
      <c r="N38" s="12">
        <v>73.404119227325054</v>
      </c>
      <c r="O38" s="41">
        <v>73.506460278879374</v>
      </c>
      <c r="P38" s="41">
        <v>53.729012104646621</v>
      </c>
      <c r="Q38" s="12">
        <v>76.884029675907854</v>
      </c>
    </row>
    <row r="39" spans="1:17" x14ac:dyDescent="0.15">
      <c r="A39" s="12" t="s">
        <v>331</v>
      </c>
      <c r="B39" s="17">
        <v>75.45021034623656</v>
      </c>
      <c r="C39" s="17">
        <v>74.933491026947479</v>
      </c>
      <c r="D39" s="41">
        <v>56.786746343328154</v>
      </c>
      <c r="E39" s="41">
        <v>80.344749174586497</v>
      </c>
      <c r="F39" s="12">
        <v>82.46163</v>
      </c>
      <c r="G39" s="17">
        <v>91.809970000000007</v>
      </c>
      <c r="H39" s="17">
        <v>73.965691220988901</v>
      </c>
      <c r="I39" s="12">
        <v>80.771850000000001</v>
      </c>
      <c r="J39" s="17">
        <v>61.94240542066629</v>
      </c>
      <c r="K39" s="12">
        <v>97.653061224489804</v>
      </c>
      <c r="L39" s="17">
        <v>71.48536</v>
      </c>
      <c r="M39" s="14">
        <v>86.1</v>
      </c>
      <c r="N39" s="12">
        <v>77.879491733843423</v>
      </c>
      <c r="O39" s="41">
        <v>77.46959967208636</v>
      </c>
      <c r="P39" s="41">
        <v>56.869009584664532</v>
      </c>
      <c r="Q39" s="12">
        <v>80.532481363152286</v>
      </c>
    </row>
    <row r="40" spans="1:17" x14ac:dyDescent="0.15">
      <c r="A40" s="12" t="s">
        <v>332</v>
      </c>
      <c r="B40" s="17">
        <v>73.899350036472626</v>
      </c>
      <c r="C40" s="17">
        <v>72.764624593976762</v>
      </c>
      <c r="D40" s="41">
        <v>51.646104741684709</v>
      </c>
      <c r="E40" s="41">
        <v>76.135448435300091</v>
      </c>
      <c r="F40" s="12">
        <v>81.129599999999996</v>
      </c>
      <c r="G40" s="17">
        <v>91.75909</v>
      </c>
      <c r="H40" s="17">
        <v>71.784776902887131</v>
      </c>
      <c r="I40" s="12">
        <v>78.848730000000003</v>
      </c>
      <c r="J40" s="17">
        <v>56.592465753424662</v>
      </c>
      <c r="K40" s="12">
        <v>97.59387531899381</v>
      </c>
      <c r="L40" s="17">
        <v>69.806039999999996</v>
      </c>
      <c r="M40" s="14">
        <v>81.900000000000006</v>
      </c>
      <c r="N40" s="12">
        <v>73.959133507451227</v>
      </c>
      <c r="O40" s="41">
        <v>72.53034260255032</v>
      </c>
      <c r="P40" s="41">
        <v>51.576073467361624</v>
      </c>
      <c r="Q40" s="12">
        <v>76.09828741623231</v>
      </c>
    </row>
    <row r="41" spans="1:17" x14ac:dyDescent="0.15">
      <c r="A41" s="12" t="s">
        <v>333</v>
      </c>
      <c r="B41" s="17">
        <v>73.869389636392171</v>
      </c>
      <c r="C41" s="17">
        <v>74.583354136033648</v>
      </c>
      <c r="D41" s="41">
        <v>52.01530660011543</v>
      </c>
      <c r="E41" s="41">
        <v>77.477766828550216</v>
      </c>
      <c r="F41" s="12">
        <v>81.746659999999991</v>
      </c>
      <c r="G41" s="17">
        <v>92.226200000000006</v>
      </c>
      <c r="H41" s="17">
        <v>70.34482758620689</v>
      </c>
      <c r="I41" s="12">
        <v>80.02364</v>
      </c>
      <c r="J41" s="17">
        <v>58.346839546191241</v>
      </c>
      <c r="K41" s="12">
        <v>97.28429985855729</v>
      </c>
      <c r="L41" s="17">
        <v>71.816479999999999</v>
      </c>
      <c r="M41" s="14">
        <v>81.599999999999994</v>
      </c>
      <c r="N41" s="12">
        <v>74.660898035547234</v>
      </c>
      <c r="O41" s="41">
        <v>75.023386342376057</v>
      </c>
      <c r="P41" s="41">
        <v>51.924159939928657</v>
      </c>
      <c r="Q41" s="12">
        <v>77.416932607471367</v>
      </c>
    </row>
    <row r="42" spans="1:17" x14ac:dyDescent="0.15">
      <c r="A42" s="12" t="s">
        <v>334</v>
      </c>
      <c r="B42" s="17">
        <v>70.10642220290454</v>
      </c>
      <c r="C42" s="17">
        <v>70.012512749305827</v>
      </c>
      <c r="D42" s="41">
        <v>52.169770014317685</v>
      </c>
      <c r="E42" s="41">
        <v>74.627612331319881</v>
      </c>
      <c r="F42" s="12">
        <v>80.558880000000002</v>
      </c>
      <c r="G42" s="17">
        <v>92.185670000000002</v>
      </c>
      <c r="H42" s="17">
        <v>70.910973084886137</v>
      </c>
      <c r="I42" s="12">
        <v>80.031099999999995</v>
      </c>
      <c r="J42" s="17">
        <v>56.301029463968767</v>
      </c>
      <c r="K42" s="12">
        <v>96.577821651859168</v>
      </c>
      <c r="L42" s="17">
        <v>71.635779999999997</v>
      </c>
      <c r="M42" s="14">
        <v>79.2</v>
      </c>
      <c r="N42" s="12">
        <v>73.581514762516036</v>
      </c>
      <c r="O42" s="41">
        <v>73.15789473684211</v>
      </c>
      <c r="P42" s="41">
        <v>52.142007140023807</v>
      </c>
      <c r="Q42" s="12">
        <v>74.692582308607697</v>
      </c>
    </row>
    <row r="43" spans="1:17" x14ac:dyDescent="0.15">
      <c r="A43" s="12" t="s">
        <v>335</v>
      </c>
      <c r="B43" s="17">
        <v>76.282637844440799</v>
      </c>
      <c r="C43" s="17">
        <v>75.074498397950691</v>
      </c>
      <c r="D43" s="41">
        <v>61.503730475177179</v>
      </c>
      <c r="E43" s="41">
        <v>82.978812437826647</v>
      </c>
      <c r="F43" s="12">
        <v>83.507900000000006</v>
      </c>
      <c r="G43" s="17">
        <v>91.964129999999997</v>
      </c>
      <c r="H43" s="17">
        <v>73.938879456706289</v>
      </c>
      <c r="I43" s="12">
        <v>80.876180000000005</v>
      </c>
      <c r="J43" s="17">
        <v>60.617214043035105</v>
      </c>
      <c r="K43" s="12">
        <v>97.812348079727769</v>
      </c>
      <c r="L43" s="17">
        <v>71.890469999999993</v>
      </c>
      <c r="M43" s="14">
        <v>85.4</v>
      </c>
      <c r="N43" s="12">
        <v>77.110423116615067</v>
      </c>
      <c r="O43" s="41">
        <v>75.706914344685245</v>
      </c>
      <c r="P43" s="41">
        <v>61.495480690221861</v>
      </c>
      <c r="Q43" s="12">
        <v>82.990961380443721</v>
      </c>
    </row>
    <row r="44" spans="1:17" x14ac:dyDescent="0.15">
      <c r="A44" s="12" t="s">
        <v>336</v>
      </c>
      <c r="B44" s="17">
        <v>73.326006611769884</v>
      </c>
      <c r="C44" s="17">
        <v>73.353690470715421</v>
      </c>
      <c r="D44" s="41">
        <v>54.929861664459835</v>
      </c>
      <c r="E44" s="41">
        <v>81.026316135057144</v>
      </c>
      <c r="F44" s="12">
        <v>81.221019999999996</v>
      </c>
      <c r="G44" s="17">
        <v>91.131739999999994</v>
      </c>
      <c r="H44" s="17">
        <v>73.036342321219223</v>
      </c>
      <c r="I44" s="12">
        <v>79.7851</v>
      </c>
      <c r="J44" s="17">
        <v>62.794776846618596</v>
      </c>
      <c r="K44" s="12">
        <v>97.252374491180461</v>
      </c>
      <c r="L44" s="17">
        <v>67.687809999999999</v>
      </c>
      <c r="M44" s="14">
        <v>84.6</v>
      </c>
      <c r="N44" s="12">
        <v>76.350385824521297</v>
      </c>
      <c r="O44" s="41">
        <v>76.407545012860822</v>
      </c>
      <c r="P44" s="41">
        <v>55.630728939327803</v>
      </c>
      <c r="Q44" s="12">
        <v>81.601920558707988</v>
      </c>
    </row>
    <row r="45" spans="1:17" x14ac:dyDescent="0.15">
      <c r="A45" s="12" t="s">
        <v>337</v>
      </c>
      <c r="B45" s="17">
        <v>72.71185757655708</v>
      </c>
      <c r="C45" s="17">
        <v>72.434675949598784</v>
      </c>
      <c r="D45" s="41">
        <v>51.73876499267832</v>
      </c>
      <c r="E45" s="41">
        <v>77.378333411708809</v>
      </c>
      <c r="F45" s="12">
        <v>80.262349999999998</v>
      </c>
      <c r="G45" s="17">
        <v>90.950280000000006</v>
      </c>
      <c r="H45" s="17">
        <v>72.38095238095238</v>
      </c>
      <c r="I45" s="12">
        <v>77.975490000000008</v>
      </c>
      <c r="J45" s="17">
        <v>58.24981667074065</v>
      </c>
      <c r="K45" s="12">
        <v>97.742200328407222</v>
      </c>
      <c r="L45" s="17">
        <v>66.076300000000003</v>
      </c>
      <c r="M45" s="14">
        <v>83</v>
      </c>
      <c r="N45" s="12">
        <v>73.306987605532598</v>
      </c>
      <c r="O45" s="41">
        <v>72.462726782827374</v>
      </c>
      <c r="P45" s="41">
        <v>52.316384180790962</v>
      </c>
      <c r="Q45" s="12">
        <v>78.050847457627114</v>
      </c>
    </row>
    <row r="46" spans="1:17" x14ac:dyDescent="0.15">
      <c r="A46" s="12" t="s">
        <v>338</v>
      </c>
      <c r="B46" s="17">
        <v>75.120897118600851</v>
      </c>
      <c r="C46" s="17">
        <v>75.629031146793366</v>
      </c>
      <c r="D46" s="41">
        <v>53.472673080055088</v>
      </c>
      <c r="E46" s="41">
        <v>79.861021535800631</v>
      </c>
      <c r="F46" s="12">
        <v>81.631159999999994</v>
      </c>
      <c r="G46" s="17">
        <v>91.760990000000007</v>
      </c>
      <c r="H46" s="17">
        <v>68.461538461538467</v>
      </c>
      <c r="I46" s="12">
        <v>80.01343</v>
      </c>
      <c r="J46" s="17">
        <v>60.363711510642695</v>
      </c>
      <c r="K46" s="12">
        <v>96.609551585854902</v>
      </c>
      <c r="L46" s="17">
        <v>69.774150000000006</v>
      </c>
      <c r="M46" s="14">
        <v>83.6</v>
      </c>
      <c r="N46" s="12">
        <v>77.073019801980209</v>
      </c>
      <c r="O46" s="41">
        <v>77.784653465346537</v>
      </c>
      <c r="P46" s="41">
        <v>53.71293001186239</v>
      </c>
      <c r="Q46" s="12">
        <v>80.047449584816135</v>
      </c>
    </row>
    <row r="47" spans="1:17" x14ac:dyDescent="0.15">
      <c r="A47" s="12" t="s">
        <v>339</v>
      </c>
      <c r="B47" s="17">
        <v>74.426656274317267</v>
      </c>
      <c r="C47" s="17">
        <v>74.625433327055362</v>
      </c>
      <c r="D47" s="41">
        <v>53.115106378953236</v>
      </c>
      <c r="E47" s="41">
        <v>79.904399329265914</v>
      </c>
      <c r="F47" s="12">
        <v>81.350409999999997</v>
      </c>
      <c r="G47" s="17">
        <v>91.734089999999995</v>
      </c>
      <c r="H47" s="17">
        <v>73.57414448669202</v>
      </c>
      <c r="I47" s="12">
        <v>78.798380000000009</v>
      </c>
      <c r="J47" s="17">
        <v>59.293394777265739</v>
      </c>
      <c r="K47" s="12">
        <v>97.504230118443317</v>
      </c>
      <c r="L47" s="17">
        <v>69.145480000000006</v>
      </c>
      <c r="M47" s="14">
        <v>82.6</v>
      </c>
      <c r="N47" s="12">
        <v>73.819085867278631</v>
      </c>
      <c r="O47" s="41">
        <v>73.79996175176899</v>
      </c>
      <c r="P47" s="41">
        <v>52.855874519088488</v>
      </c>
      <c r="Q47" s="12">
        <v>79.786919206865932</v>
      </c>
    </row>
    <row r="48" spans="1:17" x14ac:dyDescent="0.15">
      <c r="A48" s="12" t="s">
        <v>340</v>
      </c>
      <c r="B48" s="17">
        <v>70.674080842651733</v>
      </c>
      <c r="C48" s="17">
        <v>70.654760437918412</v>
      </c>
      <c r="D48" s="41">
        <v>45.953804728352353</v>
      </c>
      <c r="E48" s="41">
        <v>71.782705559709058</v>
      </c>
      <c r="F48" s="12">
        <v>78.261889999999994</v>
      </c>
      <c r="G48" s="17">
        <v>90.626170000000002</v>
      </c>
      <c r="H48" s="17">
        <v>65.835140997830806</v>
      </c>
      <c r="I48" s="12">
        <v>78.523610000000005</v>
      </c>
      <c r="J48" s="17">
        <v>55.58494404883011</v>
      </c>
      <c r="K48" s="12">
        <v>96.040316774658024</v>
      </c>
      <c r="L48" s="17">
        <v>65.991460000000004</v>
      </c>
      <c r="M48" s="14">
        <v>76.3</v>
      </c>
      <c r="N48" s="12">
        <v>75.99647006912781</v>
      </c>
      <c r="O48" s="41">
        <v>76.320047065744973</v>
      </c>
      <c r="P48" s="41">
        <v>47.10161400318254</v>
      </c>
      <c r="Q48" s="12">
        <v>72.971129802227779</v>
      </c>
    </row>
    <row r="49" spans="1:17" x14ac:dyDescent="0.15">
      <c r="A49" s="12" t="s">
        <v>341</v>
      </c>
      <c r="B49" s="17">
        <v>72.932625052695272</v>
      </c>
      <c r="C49" s="17">
        <v>72.782897689880627</v>
      </c>
      <c r="D49" s="41">
        <v>52.467180424061588</v>
      </c>
      <c r="E49" s="41">
        <v>76.903312335361292</v>
      </c>
      <c r="F49" s="12">
        <v>80.748739999999998</v>
      </c>
      <c r="G49" s="17">
        <v>91.774910000000006</v>
      </c>
      <c r="H49" s="17">
        <v>67.182130584192436</v>
      </c>
      <c r="I49" s="12">
        <v>80.053789999999992</v>
      </c>
      <c r="J49" s="17">
        <v>58.308995327102807</v>
      </c>
      <c r="K49" s="12">
        <v>96.515957446808514</v>
      </c>
      <c r="L49" s="17">
        <v>70.420820000000006</v>
      </c>
      <c r="M49" s="14">
        <v>80.2</v>
      </c>
      <c r="N49" s="12">
        <v>76.431338786052521</v>
      </c>
      <c r="O49" s="41">
        <v>76.431338786052521</v>
      </c>
      <c r="P49" s="41">
        <v>52.717931720251912</v>
      </c>
      <c r="Q49" s="12">
        <v>77.179317202519059</v>
      </c>
    </row>
    <row r="50" spans="1:17" x14ac:dyDescent="0.15">
      <c r="A50" s="12" t="s">
        <v>342</v>
      </c>
      <c r="B50" s="17">
        <v>74.454388297875312</v>
      </c>
      <c r="C50" s="17">
        <v>73.835913029391165</v>
      </c>
      <c r="D50" s="41">
        <v>53.726560097268703</v>
      </c>
      <c r="E50" s="41">
        <v>78.888923879075236</v>
      </c>
      <c r="F50" s="12">
        <v>82.561679999999996</v>
      </c>
      <c r="G50" s="17">
        <v>92.246189999999999</v>
      </c>
      <c r="H50" s="17">
        <v>73.71794871794873</v>
      </c>
      <c r="I50" s="12">
        <v>79.818259999999995</v>
      </c>
      <c r="J50" s="17">
        <v>58.537557282327157</v>
      </c>
      <c r="K50" s="12">
        <v>97.638350370109279</v>
      </c>
      <c r="L50" s="17">
        <v>71.902630000000002</v>
      </c>
      <c r="M50" s="14">
        <v>82.9</v>
      </c>
      <c r="N50" s="12">
        <v>74.733926228313166</v>
      </c>
      <c r="O50" s="41">
        <v>73.990377606065024</v>
      </c>
      <c r="P50" s="41">
        <v>53.409355364207592</v>
      </c>
      <c r="Q50" s="12">
        <v>78.775890155922738</v>
      </c>
    </row>
    <row r="51" spans="1:17" x14ac:dyDescent="0.15">
      <c r="A51" s="12" t="s">
        <v>343</v>
      </c>
      <c r="B51" s="17">
        <v>77.066157322958361</v>
      </c>
      <c r="C51" s="17">
        <v>76.535001223504779</v>
      </c>
      <c r="D51" s="41">
        <v>61.142958117777191</v>
      </c>
      <c r="E51" s="41">
        <v>81.688728386507705</v>
      </c>
      <c r="F51" s="12">
        <v>81.552530000000004</v>
      </c>
      <c r="G51" s="17">
        <v>91.307599999999994</v>
      </c>
      <c r="H51" s="17">
        <v>70.370370370370367</v>
      </c>
      <c r="I51" s="12">
        <v>80.630240000000001</v>
      </c>
      <c r="J51" s="17">
        <v>57.555780933062884</v>
      </c>
      <c r="K51" s="12">
        <v>97.110609480812641</v>
      </c>
      <c r="L51" s="17">
        <v>70.558530000000005</v>
      </c>
      <c r="M51" s="14">
        <v>80</v>
      </c>
      <c r="N51" s="12">
        <v>79.890009165902839</v>
      </c>
      <c r="O51" s="41">
        <v>79.395050412465622</v>
      </c>
      <c r="P51" s="41">
        <v>61.01156069364162</v>
      </c>
      <c r="Q51" s="12">
        <v>81.647398843930645</v>
      </c>
    </row>
    <row r="52" spans="1:17" x14ac:dyDescent="0.15">
      <c r="A52" s="12" t="s">
        <v>344</v>
      </c>
      <c r="B52" s="17">
        <v>71.975936862552174</v>
      </c>
      <c r="C52" s="17">
        <v>71.527107486075508</v>
      </c>
      <c r="D52" s="41">
        <v>50.663157295763952</v>
      </c>
      <c r="E52" s="41">
        <v>74.795062693239672</v>
      </c>
      <c r="F52" s="12">
        <v>79.235370000000003</v>
      </c>
      <c r="G52" s="17">
        <v>91.309290000000004</v>
      </c>
      <c r="H52" s="17">
        <v>59.816971713810318</v>
      </c>
      <c r="I52" s="12">
        <v>78.172129999999996</v>
      </c>
      <c r="J52" s="17">
        <v>53.938699513033519</v>
      </c>
      <c r="K52" s="12">
        <v>95.46234976698554</v>
      </c>
      <c r="L52" s="17">
        <v>68.172920000000005</v>
      </c>
      <c r="M52" s="14">
        <v>75.2</v>
      </c>
      <c r="N52" s="12">
        <v>74.49763282482904</v>
      </c>
      <c r="O52" s="41">
        <v>74.203051025775906</v>
      </c>
      <c r="P52" s="41">
        <v>50.847739361702125</v>
      </c>
      <c r="Q52" s="12">
        <v>74.86702127659575</v>
      </c>
    </row>
    <row r="53" spans="1:17" x14ac:dyDescent="0.15">
      <c r="A53" s="12" t="s">
        <v>345</v>
      </c>
      <c r="B53" s="17">
        <v>73.829131200851492</v>
      </c>
      <c r="C53" s="17">
        <v>74.157955653287758</v>
      </c>
      <c r="D53" s="41">
        <v>55.996178117641691</v>
      </c>
      <c r="E53" s="41">
        <v>79.471936928262551</v>
      </c>
      <c r="F53" s="12">
        <v>82.237020000000001</v>
      </c>
      <c r="G53" s="17">
        <v>92.307400000000001</v>
      </c>
      <c r="H53" s="17">
        <v>71.574178935447335</v>
      </c>
      <c r="I53" s="12">
        <v>79.959010000000006</v>
      </c>
      <c r="J53" s="17">
        <v>58.088774761555392</v>
      </c>
      <c r="K53" s="12">
        <v>97.258064516129025</v>
      </c>
      <c r="L53" s="17">
        <v>71.988569999999996</v>
      </c>
      <c r="M53" s="14">
        <v>81.900000000000006</v>
      </c>
      <c r="N53" s="12">
        <v>74.813333333333333</v>
      </c>
      <c r="O53" s="41">
        <v>75.133333333333326</v>
      </c>
      <c r="P53" s="41">
        <v>55.337965887555271</v>
      </c>
      <c r="Q53" s="12">
        <v>78.921878290166347</v>
      </c>
    </row>
    <row r="54" spans="1:17" x14ac:dyDescent="0.15">
      <c r="A54" s="12" t="s">
        <v>346</v>
      </c>
      <c r="B54" s="17">
        <v>80.199622914266556</v>
      </c>
      <c r="C54" s="17">
        <v>79.460940032017717</v>
      </c>
      <c r="D54" s="41">
        <v>68.215374736874452</v>
      </c>
      <c r="E54" s="41">
        <v>88.810913300505604</v>
      </c>
      <c r="F54" s="12">
        <v>85.891540000000006</v>
      </c>
      <c r="G54" s="17">
        <v>91.811359999999993</v>
      </c>
      <c r="H54" s="17">
        <v>81.215900233826972</v>
      </c>
      <c r="I54" s="12">
        <v>83.156710000000004</v>
      </c>
      <c r="J54" s="17">
        <v>68.714934544483029</v>
      </c>
      <c r="K54" s="12">
        <v>98.2074569789675</v>
      </c>
      <c r="L54" s="17">
        <v>73.860290000000006</v>
      </c>
      <c r="M54" s="14">
        <v>91.5</v>
      </c>
      <c r="N54" s="12">
        <v>82.402261869942478</v>
      </c>
      <c r="O54" s="41">
        <v>81.739299990250558</v>
      </c>
      <c r="P54" s="41">
        <v>69.121642016299418</v>
      </c>
      <c r="Q54" s="12">
        <v>89.375188650769701</v>
      </c>
    </row>
    <row r="55" spans="1:17" x14ac:dyDescent="0.15">
      <c r="A55" s="12" t="s">
        <v>237</v>
      </c>
      <c r="B55" s="17">
        <v>87.885541823548024</v>
      </c>
      <c r="C55" s="17">
        <v>86.865805491922245</v>
      </c>
      <c r="D55" s="41">
        <v>81.359948131033406</v>
      </c>
      <c r="E55" s="41">
        <v>94.807855929814124</v>
      </c>
      <c r="F55" s="12">
        <v>90.151526000000004</v>
      </c>
      <c r="G55" s="17">
        <v>92.653649999999999</v>
      </c>
      <c r="H55" s="17">
        <v>85.222381635581058</v>
      </c>
      <c r="I55" s="12">
        <v>85.424130000000005</v>
      </c>
      <c r="J55" s="17">
        <v>64.058851004203646</v>
      </c>
      <c r="K55" s="12">
        <v>99.144951140065146</v>
      </c>
      <c r="L55" s="17">
        <v>79.388069999999999</v>
      </c>
      <c r="M55" s="14">
        <v>95.7</v>
      </c>
      <c r="N55" s="12">
        <v>86.058009228740943</v>
      </c>
      <c r="O55" s="41">
        <v>84.574818721160185</v>
      </c>
      <c r="P55" s="41">
        <v>80.653196789371719</v>
      </c>
      <c r="Q55" s="12">
        <v>94.436756158317195</v>
      </c>
    </row>
    <row r="56" spans="1:17" x14ac:dyDescent="0.15">
      <c r="A56" s="12" t="s">
        <v>238</v>
      </c>
      <c r="B56" s="17">
        <v>83.23583787796278</v>
      </c>
      <c r="C56" s="17">
        <v>83.322975943668936</v>
      </c>
      <c r="D56" s="41">
        <v>75.32794188586</v>
      </c>
      <c r="E56" s="41">
        <v>93.406074594461018</v>
      </c>
      <c r="F56" s="12">
        <v>86.688559999999995</v>
      </c>
      <c r="G56" s="17">
        <v>91.654210000000006</v>
      </c>
      <c r="H56" s="17">
        <v>79.589216944801024</v>
      </c>
      <c r="I56" s="12">
        <v>84.538669999999996</v>
      </c>
      <c r="J56" s="17">
        <v>71.749382438805299</v>
      </c>
      <c r="K56" s="12">
        <v>98.633440514469456</v>
      </c>
      <c r="L56" s="17">
        <v>74.337509999999995</v>
      </c>
      <c r="M56" s="14">
        <v>92.7</v>
      </c>
      <c r="N56" s="12">
        <v>86.629667003027251</v>
      </c>
      <c r="O56" s="41">
        <v>87.050117726202487</v>
      </c>
      <c r="P56" s="41">
        <v>75.399753997539975</v>
      </c>
      <c r="Q56" s="12">
        <v>93.456334563345635</v>
      </c>
    </row>
    <row r="57" spans="1:17" x14ac:dyDescent="0.15">
      <c r="A57" s="12" t="s">
        <v>239</v>
      </c>
      <c r="B57" s="17">
        <v>84.163693484592017</v>
      </c>
      <c r="C57" s="17">
        <v>83.088807271995648</v>
      </c>
      <c r="D57" s="41">
        <v>71.528250204654597</v>
      </c>
      <c r="E57" s="41">
        <v>90.610797426960517</v>
      </c>
      <c r="F57" s="12">
        <v>86.026629999999997</v>
      </c>
      <c r="G57" s="17">
        <v>91.385549999999995</v>
      </c>
      <c r="H57" s="17">
        <v>77.977720651242493</v>
      </c>
      <c r="I57" s="12">
        <v>85.608499999999992</v>
      </c>
      <c r="J57" s="17">
        <v>74.831195138419986</v>
      </c>
      <c r="K57" s="12">
        <v>97.784911717495987</v>
      </c>
      <c r="L57" s="17">
        <v>74.678870000000003</v>
      </c>
      <c r="M57" s="14">
        <v>91.4</v>
      </c>
      <c r="N57" s="12">
        <v>89.759036144578303</v>
      </c>
      <c r="O57" s="41">
        <v>89.884538152610432</v>
      </c>
      <c r="P57" s="41">
        <v>73.520975259949807</v>
      </c>
      <c r="Q57" s="12">
        <v>91.699533883112224</v>
      </c>
    </row>
    <row r="58" spans="1:17" x14ac:dyDescent="0.15">
      <c r="A58" s="12" t="s">
        <v>240</v>
      </c>
      <c r="B58" s="17">
        <v>84.548173689963818</v>
      </c>
      <c r="C58" s="17">
        <v>84.274653487722503</v>
      </c>
      <c r="D58" s="41">
        <v>76.421821910673216</v>
      </c>
      <c r="E58" s="41">
        <v>93.61091903964018</v>
      </c>
      <c r="F58" s="12">
        <v>89.557739999999995</v>
      </c>
      <c r="G58" s="17">
        <v>93.321430000000007</v>
      </c>
      <c r="H58" s="17">
        <v>85.78125</v>
      </c>
      <c r="I58" s="12">
        <v>82.175139999999999</v>
      </c>
      <c r="J58" s="17">
        <v>63.317972350230413</v>
      </c>
      <c r="K58" s="12">
        <v>98.782549881636797</v>
      </c>
      <c r="L58" s="17">
        <v>77.957049999999995</v>
      </c>
      <c r="M58" s="14">
        <v>95.4</v>
      </c>
      <c r="N58" s="12">
        <v>79.22876017821477</v>
      </c>
      <c r="O58" s="41">
        <v>78.015056076202185</v>
      </c>
      <c r="P58" s="41">
        <v>75.169491525423723</v>
      </c>
      <c r="Q58" s="12">
        <v>93.220338983050837</v>
      </c>
    </row>
    <row r="59" spans="1:17" x14ac:dyDescent="0.15">
      <c r="A59" s="12" t="s">
        <v>241</v>
      </c>
      <c r="B59" s="17">
        <v>77.726803076087307</v>
      </c>
      <c r="C59" s="17">
        <v>77.332048951891167</v>
      </c>
      <c r="D59" s="41">
        <v>62.9428379808163</v>
      </c>
      <c r="E59" s="41">
        <v>85.099196551871643</v>
      </c>
      <c r="F59" s="12">
        <v>83.224170000000001</v>
      </c>
      <c r="G59" s="17">
        <v>91.699700000000007</v>
      </c>
      <c r="H59" s="17">
        <v>70.496592015579367</v>
      </c>
      <c r="I59" s="12">
        <v>79.840550000000007</v>
      </c>
      <c r="J59" s="17">
        <v>65.236386331721022</v>
      </c>
      <c r="K59" s="12">
        <v>96.615693156179489</v>
      </c>
      <c r="L59" s="17">
        <v>69.974249999999998</v>
      </c>
      <c r="M59" s="14">
        <v>85.3</v>
      </c>
      <c r="N59" s="12">
        <v>78.781558726673978</v>
      </c>
      <c r="O59" s="41">
        <v>78.133918770581772</v>
      </c>
      <c r="P59" s="41">
        <v>64.016663773650407</v>
      </c>
      <c r="Q59" s="12">
        <v>85.80107620204825</v>
      </c>
    </row>
    <row r="60" spans="1:17" x14ac:dyDescent="0.15">
      <c r="A60" s="12" t="s">
        <v>242</v>
      </c>
      <c r="B60" s="17">
        <v>86.106143296946016</v>
      </c>
      <c r="C60" s="17">
        <v>85.749400316641882</v>
      </c>
      <c r="D60" s="41">
        <v>81.476735926279929</v>
      </c>
      <c r="E60" s="41">
        <v>94.88546385604586</v>
      </c>
      <c r="F60" s="12">
        <v>89.010310000000004</v>
      </c>
      <c r="G60" s="17">
        <v>92.036990000000003</v>
      </c>
      <c r="H60" s="17">
        <v>80.274779195289497</v>
      </c>
      <c r="I60" s="12">
        <v>85.461889999999997</v>
      </c>
      <c r="J60" s="17">
        <v>68.653180244213601</v>
      </c>
      <c r="K60" s="12">
        <v>98.66013071895425</v>
      </c>
      <c r="L60" s="17">
        <v>77.412120000000002</v>
      </c>
      <c r="M60" s="14">
        <v>94.5</v>
      </c>
      <c r="N60" s="12">
        <v>87.33744910022331</v>
      </c>
      <c r="O60" s="41">
        <v>86.825167476684612</v>
      </c>
      <c r="P60" s="41">
        <v>81.333883956225478</v>
      </c>
      <c r="Q60" s="12">
        <v>94.858558744579796</v>
      </c>
    </row>
    <row r="61" spans="1:17" x14ac:dyDescent="0.15">
      <c r="A61" s="12" t="s">
        <v>243</v>
      </c>
      <c r="B61" s="17">
        <v>72.266577290561273</v>
      </c>
      <c r="C61" s="17">
        <v>73.945532357651103</v>
      </c>
      <c r="D61" s="41">
        <v>45.366396198220613</v>
      </c>
      <c r="E61" s="41">
        <v>71.640523523417428</v>
      </c>
      <c r="F61" s="12">
        <v>78.068809999999999</v>
      </c>
      <c r="G61" s="17">
        <v>91.242779999999996</v>
      </c>
      <c r="H61" s="17">
        <v>58.150851581508512</v>
      </c>
      <c r="I61" s="12">
        <v>77.347219999999993</v>
      </c>
      <c r="J61" s="17">
        <v>57.620087336244538</v>
      </c>
      <c r="K61" s="12">
        <v>95.877061469265371</v>
      </c>
      <c r="L61" s="17">
        <v>67.496870000000001</v>
      </c>
      <c r="M61" s="14">
        <v>72.400000000000006</v>
      </c>
      <c r="N61" s="12">
        <v>75.630637517199204</v>
      </c>
      <c r="O61" s="41">
        <v>77.358202109769152</v>
      </c>
      <c r="P61" s="41">
        <v>45.487364620938628</v>
      </c>
      <c r="Q61" s="12">
        <v>71.793020457280392</v>
      </c>
    </row>
    <row r="62" spans="1:17" x14ac:dyDescent="0.15">
      <c r="A62" s="12" t="s">
        <v>244</v>
      </c>
      <c r="B62" s="17">
        <v>85.774081163603284</v>
      </c>
      <c r="C62" s="17">
        <v>84.510020033039979</v>
      </c>
      <c r="D62" s="41">
        <v>75.751083312031881</v>
      </c>
      <c r="E62" s="41">
        <v>91.440319607855429</v>
      </c>
      <c r="F62" s="12">
        <v>88.871110000000002</v>
      </c>
      <c r="G62" s="17">
        <v>92.821200000000005</v>
      </c>
      <c r="H62" s="17">
        <v>86.435331230283907</v>
      </c>
      <c r="I62" s="12">
        <v>84.291070000000005</v>
      </c>
      <c r="J62" s="17">
        <v>61.960297766749385</v>
      </c>
      <c r="K62" s="12">
        <v>98.822503270824242</v>
      </c>
      <c r="L62" s="17">
        <v>77.925529999999995</v>
      </c>
      <c r="M62" s="14">
        <v>93.3</v>
      </c>
      <c r="N62" s="12">
        <v>84.444835474221364</v>
      </c>
      <c r="O62" s="41">
        <v>82.984339257434456</v>
      </c>
      <c r="P62" s="41">
        <v>74.941107184923439</v>
      </c>
      <c r="Q62" s="12">
        <v>90.989399293286226</v>
      </c>
    </row>
    <row r="63" spans="1:17" x14ac:dyDescent="0.15">
      <c r="A63" s="12" t="s">
        <v>245</v>
      </c>
      <c r="B63" s="17">
        <v>75.305252540323906</v>
      </c>
      <c r="C63" s="17">
        <v>75.951174493841904</v>
      </c>
      <c r="D63" s="41">
        <v>53.620690582721707</v>
      </c>
      <c r="E63" s="41">
        <v>79.12219285341142</v>
      </c>
      <c r="F63" s="12">
        <v>78.70017</v>
      </c>
      <c r="G63" s="17">
        <v>90.293629999999993</v>
      </c>
      <c r="H63" s="17">
        <v>59.352142110762799</v>
      </c>
      <c r="I63" s="12">
        <v>78.670010000000005</v>
      </c>
      <c r="J63" s="17">
        <v>62.161076521389838</v>
      </c>
      <c r="K63" s="12">
        <v>95.400646784045989</v>
      </c>
      <c r="L63" s="17">
        <v>64.849850000000004</v>
      </c>
      <c r="M63" s="14">
        <v>74.2</v>
      </c>
      <c r="N63" s="12">
        <v>81.011045029736621</v>
      </c>
      <c r="O63" s="41">
        <v>82.158028887000839</v>
      </c>
      <c r="P63" s="41">
        <v>55.403941953649557</v>
      </c>
      <c r="Q63" s="12">
        <v>80.528481698072341</v>
      </c>
    </row>
    <row r="64" spans="1:17" x14ac:dyDescent="0.15">
      <c r="A64" s="12" t="s">
        <v>246</v>
      </c>
      <c r="B64" s="17">
        <v>79.323123237890371</v>
      </c>
      <c r="C64" s="17">
        <v>79.303059268499084</v>
      </c>
      <c r="D64" s="41">
        <v>65.242674497194542</v>
      </c>
      <c r="E64" s="41">
        <v>85.143232977577568</v>
      </c>
      <c r="F64" s="12">
        <v>84.32038</v>
      </c>
      <c r="G64" s="17">
        <v>91.90249</v>
      </c>
      <c r="H64" s="17">
        <v>74.22279792746113</v>
      </c>
      <c r="I64" s="12">
        <v>81.048839999999998</v>
      </c>
      <c r="J64" s="17">
        <v>63.005076142131976</v>
      </c>
      <c r="K64" s="12">
        <v>97.724991635998663</v>
      </c>
      <c r="L64" s="17">
        <v>71.303169999999994</v>
      </c>
      <c r="M64" s="14">
        <v>86.6</v>
      </c>
      <c r="N64" s="12">
        <v>79.395280235988196</v>
      </c>
      <c r="O64" s="41">
        <v>79.041297935103245</v>
      </c>
      <c r="P64" s="41">
        <v>65.017182130584189</v>
      </c>
      <c r="Q64" s="12">
        <v>84.925544100801829</v>
      </c>
    </row>
    <row r="65" spans="1:17" x14ac:dyDescent="0.15">
      <c r="A65" s="12" t="s">
        <v>247</v>
      </c>
      <c r="B65" s="17">
        <v>76.455147025078631</v>
      </c>
      <c r="C65" s="17">
        <v>76.633227811045572</v>
      </c>
      <c r="D65" s="41">
        <v>58.152787099415463</v>
      </c>
      <c r="E65" s="41">
        <v>83.255513012066601</v>
      </c>
      <c r="F65" s="12">
        <v>82.846109999999996</v>
      </c>
      <c r="G65" s="17">
        <v>91.531080000000003</v>
      </c>
      <c r="H65" s="17">
        <v>69.004065040650403</v>
      </c>
      <c r="I65" s="12">
        <v>82.719639999999998</v>
      </c>
      <c r="J65" s="17">
        <v>69.139638764808694</v>
      </c>
      <c r="K65" s="12">
        <v>96.453407510431148</v>
      </c>
      <c r="L65" s="17">
        <v>72.531170000000003</v>
      </c>
      <c r="M65" s="14">
        <v>83.3</v>
      </c>
      <c r="N65" s="12">
        <v>82.287719298245605</v>
      </c>
      <c r="O65" s="41">
        <v>83.059649122807016</v>
      </c>
      <c r="P65" s="41">
        <v>59.916317991631793</v>
      </c>
      <c r="Q65" s="12">
        <v>84.288702928870293</v>
      </c>
    </row>
    <row r="66" spans="1:17" x14ac:dyDescent="0.15">
      <c r="A66" s="12" t="s">
        <v>248</v>
      </c>
      <c r="B66" s="17">
        <v>84.280888578072194</v>
      </c>
      <c r="C66" s="17">
        <v>83.228611913546217</v>
      </c>
      <c r="D66" s="41">
        <v>75.603404979250783</v>
      </c>
      <c r="E66" s="41">
        <v>91.486296714941091</v>
      </c>
      <c r="F66" s="12">
        <v>87.027569999999997</v>
      </c>
      <c r="G66" s="17">
        <v>92.4803</v>
      </c>
      <c r="H66" s="17">
        <v>86.231038506417732</v>
      </c>
      <c r="I66" s="12">
        <v>82.773879999999991</v>
      </c>
      <c r="J66" s="17">
        <v>67.253865727148167</v>
      </c>
      <c r="K66" s="12">
        <v>98.288113695090445</v>
      </c>
      <c r="L66" s="17">
        <v>73.889110000000002</v>
      </c>
      <c r="M66" s="14">
        <v>93.5</v>
      </c>
      <c r="N66" s="12">
        <v>83.450704225352112</v>
      </c>
      <c r="O66" s="41">
        <v>82.028710725893831</v>
      </c>
      <c r="P66" s="41">
        <v>75.524949198464668</v>
      </c>
      <c r="Q66" s="12">
        <v>91.510498983969285</v>
      </c>
    </row>
    <row r="67" spans="1:17" x14ac:dyDescent="0.15">
      <c r="A67" s="12" t="s">
        <v>249</v>
      </c>
      <c r="B67" s="17">
        <v>65.41926078946841</v>
      </c>
      <c r="C67" s="17">
        <v>66.351527382273304</v>
      </c>
      <c r="D67" s="41">
        <v>40.009012320057046</v>
      </c>
      <c r="E67" s="41">
        <v>65.648093403721219</v>
      </c>
      <c r="F67" s="12">
        <v>71.37809</v>
      </c>
      <c r="G67" s="17">
        <v>90.214190000000002</v>
      </c>
      <c r="H67" s="17">
        <v>47.269116186693147</v>
      </c>
      <c r="I67" s="12">
        <v>74.610190000000003</v>
      </c>
      <c r="J67" s="17">
        <v>50.910811450201088</v>
      </c>
      <c r="K67" s="12">
        <v>93.754879000780647</v>
      </c>
      <c r="L67" s="17">
        <v>62.244799999999998</v>
      </c>
      <c r="M67" s="14">
        <v>60.9</v>
      </c>
      <c r="N67" s="12">
        <v>75.885167464114829</v>
      </c>
      <c r="O67" s="41">
        <v>77.145135566188188</v>
      </c>
      <c r="P67" s="41">
        <v>42.10927573062262</v>
      </c>
      <c r="Q67" s="12">
        <v>68.259212198221093</v>
      </c>
    </row>
    <row r="68" spans="1:17" x14ac:dyDescent="0.15">
      <c r="A68" s="12" t="s">
        <v>250</v>
      </c>
      <c r="B68" s="17">
        <v>85.242341345984613</v>
      </c>
      <c r="C68" s="17">
        <v>84.670063861813205</v>
      </c>
      <c r="D68" s="41">
        <v>76.716423957939426</v>
      </c>
      <c r="E68" s="41">
        <v>92.406669700616973</v>
      </c>
      <c r="F68" s="12">
        <v>89.31653</v>
      </c>
      <c r="G68" s="17">
        <v>92.387420000000006</v>
      </c>
      <c r="H68" s="17">
        <v>81.605351170568568</v>
      </c>
      <c r="I68" s="12">
        <v>85.683359999999993</v>
      </c>
      <c r="J68" s="17">
        <v>66.924382425042424</v>
      </c>
      <c r="K68" s="12">
        <v>98.842257597684508</v>
      </c>
      <c r="L68" s="17">
        <v>78.670109999999994</v>
      </c>
      <c r="M68" s="14">
        <v>94.4</v>
      </c>
      <c r="N68" s="12">
        <v>85.621834552616775</v>
      </c>
      <c r="O68" s="41">
        <v>85.185706246482837</v>
      </c>
      <c r="P68" s="41">
        <v>76.0708041958042</v>
      </c>
      <c r="Q68" s="12">
        <v>92.0236013986014</v>
      </c>
    </row>
    <row r="69" spans="1:17" x14ac:dyDescent="0.15">
      <c r="A69" s="12" t="s">
        <v>251</v>
      </c>
      <c r="B69" s="17">
        <v>72.582825288606941</v>
      </c>
      <c r="C69" s="17">
        <v>74.133126906819186</v>
      </c>
      <c r="D69" s="41">
        <v>46.551524794168756</v>
      </c>
      <c r="E69" s="41">
        <v>74.32215281735786</v>
      </c>
      <c r="F69" s="12">
        <v>80.307369999999992</v>
      </c>
      <c r="G69" s="17">
        <v>91.89134</v>
      </c>
      <c r="H69" s="17">
        <v>62.428571428571431</v>
      </c>
      <c r="I69" s="12">
        <v>77.74212</v>
      </c>
      <c r="J69" s="17">
        <v>58.466090122894855</v>
      </c>
      <c r="K69" s="12">
        <v>96.212933190425147</v>
      </c>
      <c r="L69" s="17">
        <v>68.367710000000002</v>
      </c>
      <c r="M69" s="14">
        <v>75.8</v>
      </c>
      <c r="N69" s="12">
        <v>73.417317812151168</v>
      </c>
      <c r="O69" s="41">
        <v>74.661138574390051</v>
      </c>
      <c r="P69" s="41">
        <v>46.940847930946937</v>
      </c>
      <c r="Q69" s="12">
        <v>74.638233054074647</v>
      </c>
    </row>
    <row r="70" spans="1:17" x14ac:dyDescent="0.15">
      <c r="A70" s="12" t="s">
        <v>252</v>
      </c>
      <c r="B70" s="17">
        <v>68.082279684539955</v>
      </c>
      <c r="C70" s="17">
        <v>68.923081099123834</v>
      </c>
      <c r="D70" s="41">
        <v>38.656639116548909</v>
      </c>
      <c r="E70" s="41">
        <v>66.011122326275</v>
      </c>
      <c r="F70" s="12">
        <v>76.626750000000001</v>
      </c>
      <c r="G70" s="17">
        <v>91.628259999999997</v>
      </c>
      <c r="H70" s="17">
        <v>54.237288135593218</v>
      </c>
      <c r="I70" s="12">
        <v>75.653410000000008</v>
      </c>
      <c r="J70" s="17">
        <v>50.050556117290192</v>
      </c>
      <c r="K70" s="12">
        <v>95.132365499573012</v>
      </c>
      <c r="L70" s="17">
        <v>66.944509999999994</v>
      </c>
      <c r="M70" s="14">
        <v>65.400000000000006</v>
      </c>
      <c r="N70" s="12">
        <v>71.157197629836176</v>
      </c>
      <c r="O70" s="41">
        <v>71.767166260020915</v>
      </c>
      <c r="P70" s="41">
        <v>39.410574978329961</v>
      </c>
      <c r="Q70" s="12">
        <v>67.090436290089571</v>
      </c>
    </row>
    <row r="71" spans="1:17" x14ac:dyDescent="0.15">
      <c r="A71" s="12" t="s">
        <v>253</v>
      </c>
      <c r="B71" s="17">
        <v>73.296818173450049</v>
      </c>
      <c r="C71" s="17">
        <v>74.651741041454784</v>
      </c>
      <c r="D71" s="41">
        <v>48.207263843168548</v>
      </c>
      <c r="E71" s="41">
        <v>75.997026809122005</v>
      </c>
      <c r="F71" s="12">
        <v>78.795600000000007</v>
      </c>
      <c r="G71" s="17">
        <v>90.538870000000003</v>
      </c>
      <c r="H71" s="17">
        <v>62.860310421286037</v>
      </c>
      <c r="I71" s="12">
        <v>77.749229999999997</v>
      </c>
      <c r="J71" s="17">
        <v>58.300132802124836</v>
      </c>
      <c r="K71" s="12">
        <v>94.780310538486958</v>
      </c>
      <c r="L71" s="17">
        <v>64.101709999999997</v>
      </c>
      <c r="M71" s="14">
        <v>75.400000000000006</v>
      </c>
      <c r="N71" s="12">
        <v>77.531514060119136</v>
      </c>
      <c r="O71" s="41">
        <v>79.166089486078405</v>
      </c>
      <c r="P71" s="41">
        <v>48.84871960404562</v>
      </c>
      <c r="Q71" s="12">
        <v>76.694641704325377</v>
      </c>
    </row>
    <row r="72" spans="1:17" x14ac:dyDescent="0.15">
      <c r="A72" s="12" t="s">
        <v>254</v>
      </c>
      <c r="B72" s="17">
        <v>85.025950096486682</v>
      </c>
      <c r="C72" s="17">
        <v>84.178562639030886</v>
      </c>
      <c r="D72" s="41">
        <v>78.868456317848228</v>
      </c>
      <c r="E72" s="41">
        <v>93.804228094102584</v>
      </c>
      <c r="F72" s="12">
        <v>87.615489999999994</v>
      </c>
      <c r="G72" s="17">
        <v>92.617630000000005</v>
      </c>
      <c r="H72" s="17">
        <v>91.912908242612758</v>
      </c>
      <c r="I72" s="12">
        <v>83.825199999999995</v>
      </c>
      <c r="J72" s="17">
        <v>68.364160461205856</v>
      </c>
      <c r="K72" s="12">
        <v>98.492678725236857</v>
      </c>
      <c r="L72" s="17">
        <v>75.228200000000001</v>
      </c>
      <c r="M72" s="14">
        <v>95.4</v>
      </c>
      <c r="N72" s="12">
        <v>84.946984182165835</v>
      </c>
      <c r="O72" s="41">
        <v>84.008343472970623</v>
      </c>
      <c r="P72" s="41">
        <v>78.723986856516987</v>
      </c>
      <c r="Q72" s="12">
        <v>93.729463307776555</v>
      </c>
    </row>
    <row r="73" spans="1:17" x14ac:dyDescent="0.15">
      <c r="A73" s="12" t="s">
        <v>255</v>
      </c>
      <c r="B73" s="17">
        <v>85.238329365374881</v>
      </c>
      <c r="C73" s="17">
        <v>84.814020672902231</v>
      </c>
      <c r="D73" s="41">
        <v>81.521400617860778</v>
      </c>
      <c r="E73" s="41">
        <v>94.207969151030397</v>
      </c>
      <c r="F73" s="12">
        <v>88.114949999999993</v>
      </c>
      <c r="G73" s="17">
        <v>93.500119999999995</v>
      </c>
      <c r="H73" s="17">
        <v>85.00727802037845</v>
      </c>
      <c r="I73" s="12">
        <v>85.038560000000004</v>
      </c>
      <c r="J73" s="17">
        <v>53.726204941271774</v>
      </c>
      <c r="K73" s="12">
        <v>98.532409294741129</v>
      </c>
      <c r="L73" s="17">
        <v>76.297319999999999</v>
      </c>
      <c r="M73" s="14">
        <v>94.7</v>
      </c>
      <c r="N73" s="12">
        <v>84.951598709298921</v>
      </c>
      <c r="O73" s="41">
        <v>84.042241126430042</v>
      </c>
      <c r="P73" s="41">
        <v>81.956974323386532</v>
      </c>
      <c r="Q73" s="12">
        <v>94.332639370807314</v>
      </c>
    </row>
    <row r="74" spans="1:17" x14ac:dyDescent="0.15">
      <c r="A74" s="12" t="s">
        <v>256</v>
      </c>
      <c r="B74" s="17">
        <v>82.631655164387922</v>
      </c>
      <c r="C74" s="17">
        <v>81.69818136986315</v>
      </c>
      <c r="D74" s="41">
        <v>76.151422240740203</v>
      </c>
      <c r="E74" s="41">
        <v>91.47277219147189</v>
      </c>
      <c r="F74" s="12">
        <v>87.180970000000002</v>
      </c>
      <c r="G74" s="17">
        <v>92.685659999999999</v>
      </c>
      <c r="H74" s="17">
        <v>85.950413223140501</v>
      </c>
      <c r="I74" s="12">
        <v>82.107780000000005</v>
      </c>
      <c r="J74" s="17">
        <v>66.355140186915889</v>
      </c>
      <c r="K74" s="12">
        <v>98.059122126007765</v>
      </c>
      <c r="L74" s="17">
        <v>74.084050000000005</v>
      </c>
      <c r="M74" s="14">
        <v>92.4</v>
      </c>
      <c r="N74" s="12">
        <v>80.885389778007237</v>
      </c>
      <c r="O74" s="41">
        <v>79.568921011874025</v>
      </c>
      <c r="P74" s="41">
        <v>75.333192299555733</v>
      </c>
      <c r="Q74" s="12">
        <v>91.051406811931457</v>
      </c>
    </row>
    <row r="75" spans="1:17" x14ac:dyDescent="0.15">
      <c r="A75" s="12" t="s">
        <v>257</v>
      </c>
      <c r="B75" s="17">
        <v>81.795247308983519</v>
      </c>
      <c r="C75" s="17">
        <v>81.322739781303781</v>
      </c>
      <c r="D75" s="41">
        <v>71.979684525222694</v>
      </c>
      <c r="E75" s="41">
        <v>90.26474518720822</v>
      </c>
      <c r="F75" s="12">
        <v>85.643219999999999</v>
      </c>
      <c r="G75" s="17">
        <v>92.32978</v>
      </c>
      <c r="H75" s="17">
        <v>84.74842767295597</v>
      </c>
      <c r="I75" s="12">
        <v>82.558329999999998</v>
      </c>
      <c r="J75" s="17">
        <v>62.927927927927932</v>
      </c>
      <c r="K75" s="12">
        <v>98.511781727986772</v>
      </c>
      <c r="L75" s="17">
        <v>72.441159999999996</v>
      </c>
      <c r="M75" s="14">
        <v>92.3</v>
      </c>
      <c r="N75" s="12">
        <v>82.287822878228781</v>
      </c>
      <c r="O75" s="41">
        <v>81.683998658168406</v>
      </c>
      <c r="P75" s="41">
        <v>72.055073941866397</v>
      </c>
      <c r="Q75" s="12">
        <v>90.311065782763905</v>
      </c>
    </row>
    <row r="76" spans="1:17" x14ac:dyDescent="0.15">
      <c r="A76" s="12" t="s">
        <v>258</v>
      </c>
      <c r="B76" s="17">
        <v>77.733479201939488</v>
      </c>
      <c r="C76" s="17">
        <v>77.004764617561207</v>
      </c>
      <c r="D76" s="41">
        <v>56.395671915272082</v>
      </c>
      <c r="E76" s="41">
        <v>81.759857122903981</v>
      </c>
      <c r="F76" s="12">
        <v>83.726780000000005</v>
      </c>
      <c r="G76" s="17">
        <v>92.735290000000006</v>
      </c>
      <c r="H76" s="17">
        <v>71.25</v>
      </c>
      <c r="I76" s="12">
        <v>80.694150000000008</v>
      </c>
      <c r="J76" s="17">
        <v>62.902089692416062</v>
      </c>
      <c r="K76" s="12">
        <v>97.231543624161077</v>
      </c>
      <c r="L76" s="17">
        <v>72.999219999999994</v>
      </c>
      <c r="M76" s="14">
        <v>84.4</v>
      </c>
      <c r="N76" s="12">
        <v>77.683423913043484</v>
      </c>
      <c r="O76" s="41">
        <v>76.902173913043484</v>
      </c>
      <c r="P76" s="41">
        <v>55.721128259712614</v>
      </c>
      <c r="Q76" s="12">
        <v>81.26663118680149</v>
      </c>
    </row>
    <row r="77" spans="1:17" x14ac:dyDescent="0.15">
      <c r="A77" s="12" t="s">
        <v>259</v>
      </c>
      <c r="B77" s="17">
        <v>73.638288564116507</v>
      </c>
      <c r="C77" s="17">
        <v>74.059509529933621</v>
      </c>
      <c r="D77" s="41">
        <v>53.116584541876954</v>
      </c>
      <c r="E77" s="41">
        <v>77.197399642410332</v>
      </c>
      <c r="F77" s="12">
        <v>79.448309999999992</v>
      </c>
      <c r="G77" s="17">
        <v>91.613990000000001</v>
      </c>
      <c r="H77" s="17">
        <v>63.287401574803148</v>
      </c>
      <c r="I77" s="12">
        <v>78.54101</v>
      </c>
      <c r="J77" s="17">
        <v>58.483033932135733</v>
      </c>
      <c r="K77" s="12">
        <v>95.576484018264836</v>
      </c>
      <c r="L77" s="17">
        <v>67.667090000000002</v>
      </c>
      <c r="M77" s="14">
        <v>78</v>
      </c>
      <c r="N77" s="12">
        <v>76.833652924256953</v>
      </c>
      <c r="O77" s="41">
        <v>77.313039309683603</v>
      </c>
      <c r="P77" s="41">
        <v>53.734401192028315</v>
      </c>
      <c r="Q77" s="12">
        <v>77.742596386664189</v>
      </c>
    </row>
    <row r="78" spans="1:17" x14ac:dyDescent="0.15">
      <c r="A78" s="12" t="s">
        <v>260</v>
      </c>
      <c r="B78" s="17">
        <v>84.169231920706665</v>
      </c>
      <c r="C78" s="17">
        <v>83.323427058185985</v>
      </c>
      <c r="D78" s="41">
        <v>77.692807854004002</v>
      </c>
      <c r="E78" s="41">
        <v>93.289318172783936</v>
      </c>
      <c r="F78" s="12">
        <v>87.946439999999996</v>
      </c>
      <c r="G78" s="17">
        <v>93.491910000000004</v>
      </c>
      <c r="H78" s="17">
        <v>82.688766114180481</v>
      </c>
      <c r="I78" s="12">
        <v>83.585759999999993</v>
      </c>
      <c r="J78" s="17">
        <v>52.620181896925075</v>
      </c>
      <c r="K78" s="12">
        <v>98.012684989429175</v>
      </c>
      <c r="L78" s="17">
        <v>76.280159999999995</v>
      </c>
      <c r="M78" s="14">
        <v>94.1</v>
      </c>
      <c r="N78" s="12">
        <v>82.557221783741113</v>
      </c>
      <c r="O78" s="41">
        <v>81.357537490134177</v>
      </c>
      <c r="P78" s="41">
        <v>78.472397277539713</v>
      </c>
      <c r="Q78" s="12">
        <v>93.269473153516515</v>
      </c>
    </row>
    <row r="79" spans="1:17" x14ac:dyDescent="0.15">
      <c r="A79" s="12" t="s">
        <v>261</v>
      </c>
      <c r="B79" s="17">
        <v>76.469650793401229</v>
      </c>
      <c r="C79" s="17">
        <v>78.484173978741637</v>
      </c>
      <c r="D79" s="41">
        <v>68.331701288948082</v>
      </c>
      <c r="E79" s="41">
        <v>85.421675830156602</v>
      </c>
      <c r="F79" s="12">
        <v>76.106930000000006</v>
      </c>
      <c r="G79" s="17">
        <v>91.519170000000003</v>
      </c>
      <c r="H79" s="17">
        <v>77.510917030567683</v>
      </c>
      <c r="I79" s="12">
        <v>80.363839999999996</v>
      </c>
      <c r="J79" s="17">
        <v>36.265472741638135</v>
      </c>
      <c r="K79" s="12">
        <v>93.528441879637256</v>
      </c>
      <c r="L79" s="17">
        <v>66.511070000000004</v>
      </c>
      <c r="M79" s="14">
        <v>90.4</v>
      </c>
      <c r="N79" s="12">
        <v>88.828213879408423</v>
      </c>
      <c r="O79" s="41">
        <v>90.261660978384526</v>
      </c>
      <c r="P79" s="41">
        <v>82.475906067598743</v>
      </c>
      <c r="Q79" s="12">
        <v>93.56590199538482</v>
      </c>
    </row>
    <row r="80" spans="1:17" x14ac:dyDescent="0.15">
      <c r="A80" s="12" t="s">
        <v>262</v>
      </c>
      <c r="B80" s="17">
        <v>84.514908037388608</v>
      </c>
      <c r="C80" s="17">
        <v>83.58867790716215</v>
      </c>
      <c r="D80" s="41">
        <v>78.174861957375157</v>
      </c>
      <c r="E80" s="41">
        <v>93.647759644543569</v>
      </c>
      <c r="F80" s="12">
        <v>87.486199999999997</v>
      </c>
      <c r="G80" s="17">
        <v>92.472880000000004</v>
      </c>
      <c r="H80" s="17">
        <v>84.11513859275054</v>
      </c>
      <c r="I80" s="12">
        <v>83.984809999999996</v>
      </c>
      <c r="J80" s="17">
        <v>64.537542410385001</v>
      </c>
      <c r="K80" s="12">
        <v>98.55034264628361</v>
      </c>
      <c r="L80" s="17">
        <v>75.027469999999994</v>
      </c>
      <c r="M80" s="14">
        <v>93.8</v>
      </c>
      <c r="N80" s="12">
        <v>84.228076025341778</v>
      </c>
      <c r="O80" s="41">
        <v>83.472268533955756</v>
      </c>
      <c r="P80" s="41">
        <v>77.846825663419551</v>
      </c>
      <c r="Q80" s="12">
        <v>93.516963385959016</v>
      </c>
    </row>
    <row r="81" spans="1:17" x14ac:dyDescent="0.15">
      <c r="A81" s="12" t="s">
        <v>263</v>
      </c>
      <c r="B81" s="17">
        <v>73.471621535590316</v>
      </c>
      <c r="C81" s="17">
        <v>74.051336415933804</v>
      </c>
      <c r="D81" s="41">
        <v>51.292837509494838</v>
      </c>
      <c r="E81" s="41">
        <v>77.200811881882373</v>
      </c>
      <c r="F81" s="12">
        <v>80.689570000000003</v>
      </c>
      <c r="G81" s="17">
        <v>91.32</v>
      </c>
      <c r="H81" s="17">
        <v>57.615894039735096</v>
      </c>
      <c r="I81" s="12">
        <v>78.332989999999995</v>
      </c>
      <c r="J81" s="17">
        <v>61.152335224792665</v>
      </c>
      <c r="K81" s="12">
        <v>96.287546405669929</v>
      </c>
      <c r="L81" s="17">
        <v>67.868899999999996</v>
      </c>
      <c r="M81" s="14">
        <v>76</v>
      </c>
      <c r="N81" s="12">
        <v>75.875118259224223</v>
      </c>
      <c r="O81" s="41">
        <v>76.537369914853357</v>
      </c>
      <c r="P81" s="41">
        <v>52.282157676348554</v>
      </c>
      <c r="Q81" s="12">
        <v>77.98389065169637</v>
      </c>
    </row>
    <row r="82" spans="1:17" x14ac:dyDescent="0.15">
      <c r="A82" s="12" t="s">
        <v>264</v>
      </c>
      <c r="B82" s="17">
        <v>76.873554683358549</v>
      </c>
      <c r="C82" s="17">
        <v>77.55408939806631</v>
      </c>
      <c r="D82" s="41">
        <v>70.44609595583195</v>
      </c>
      <c r="E82" s="41">
        <v>88.080116141106103</v>
      </c>
      <c r="F82" s="12">
        <v>73.726510000000005</v>
      </c>
      <c r="G82" s="17">
        <v>94.300089999999997</v>
      </c>
      <c r="H82" s="17">
        <v>77.985074626865668</v>
      </c>
      <c r="I82" s="12">
        <v>79.310180000000003</v>
      </c>
      <c r="J82" s="17">
        <v>28.273478958410465</v>
      </c>
      <c r="K82" s="12">
        <v>90.945600584154803</v>
      </c>
      <c r="L82" s="17">
        <v>65.600080000000005</v>
      </c>
      <c r="M82" s="14">
        <v>91.6</v>
      </c>
      <c r="N82" s="12">
        <v>90.058282896211622</v>
      </c>
      <c r="O82" s="41">
        <v>91.223940820443843</v>
      </c>
      <c r="P82" s="41">
        <v>87.380352644836265</v>
      </c>
      <c r="Q82" s="12">
        <v>96.34760705289672</v>
      </c>
    </row>
    <row r="83" spans="1:17" x14ac:dyDescent="0.15">
      <c r="A83" s="12" t="s">
        <v>265</v>
      </c>
      <c r="B83" s="17">
        <v>80.585709150152354</v>
      </c>
      <c r="C83" s="17">
        <v>80.249859756221312</v>
      </c>
      <c r="D83" s="41">
        <v>76.977073414221437</v>
      </c>
      <c r="E83" s="41">
        <v>91.807601842191218</v>
      </c>
      <c r="F83" s="12">
        <v>83.361620000000002</v>
      </c>
      <c r="G83" s="17">
        <v>90.621589999999998</v>
      </c>
      <c r="H83" s="17">
        <v>80.967741935483872</v>
      </c>
      <c r="I83" s="12">
        <v>81.838070000000002</v>
      </c>
      <c r="J83" s="17">
        <v>65.861713106295156</v>
      </c>
      <c r="K83" s="12">
        <v>96.883021635496874</v>
      </c>
      <c r="L83" s="17">
        <v>65.212459999999993</v>
      </c>
      <c r="M83" s="14">
        <v>88.9</v>
      </c>
      <c r="N83" s="12">
        <v>83.61278076558051</v>
      </c>
      <c r="O83" s="41">
        <v>84.008225245175581</v>
      </c>
      <c r="P83" s="41">
        <v>78.388689407540397</v>
      </c>
      <c r="Q83" s="12">
        <v>92.661579892280074</v>
      </c>
    </row>
    <row r="84" spans="1:17" x14ac:dyDescent="0.15">
      <c r="A84" s="12" t="s">
        <v>266</v>
      </c>
      <c r="B84" s="17">
        <v>75.302926155737708</v>
      </c>
      <c r="C84" s="17">
        <v>77.525908750751711</v>
      </c>
      <c r="D84" s="41">
        <v>70.09662083124887</v>
      </c>
      <c r="E84" s="41">
        <v>87.248148583376761</v>
      </c>
      <c r="F84" s="12">
        <v>77.135800000000003</v>
      </c>
      <c r="G84" s="17">
        <v>91.857699999999994</v>
      </c>
      <c r="H84" s="17">
        <v>75.854700854700852</v>
      </c>
      <c r="I84" s="12">
        <v>81.197679999999991</v>
      </c>
      <c r="J84" s="17">
        <v>46.656050955414017</v>
      </c>
      <c r="K84" s="12">
        <v>92.777590280121501</v>
      </c>
      <c r="L84" s="17">
        <v>63.15997999999999</v>
      </c>
      <c r="M84" s="14">
        <v>87.7</v>
      </c>
      <c r="N84" s="12">
        <v>87.436563931179606</v>
      </c>
      <c r="O84" s="41">
        <v>89.565540289639813</v>
      </c>
      <c r="P84" s="41">
        <v>80.387154861944779</v>
      </c>
      <c r="Q84" s="12">
        <v>93.232292917166873</v>
      </c>
    </row>
    <row r="85" spans="1:17" x14ac:dyDescent="0.15">
      <c r="A85" s="12" t="s">
        <v>267</v>
      </c>
      <c r="B85" s="17">
        <v>73.939700671689565</v>
      </c>
      <c r="C85" s="17">
        <v>74.386533610123678</v>
      </c>
      <c r="D85" s="41">
        <v>51.604717295883276</v>
      </c>
      <c r="E85" s="41">
        <v>77.163543502293507</v>
      </c>
      <c r="F85" s="12">
        <v>81.005480000000006</v>
      </c>
      <c r="G85" s="17">
        <v>91.807670000000002</v>
      </c>
      <c r="H85" s="17">
        <v>63.245492371705971</v>
      </c>
      <c r="I85" s="12">
        <v>78.092289999999991</v>
      </c>
      <c r="J85" s="17">
        <v>59.726603575184015</v>
      </c>
      <c r="K85" s="12">
        <v>95.30988274706867</v>
      </c>
      <c r="L85" s="17">
        <v>68.766030000000001</v>
      </c>
      <c r="M85" s="14">
        <v>79.599999999999994</v>
      </c>
      <c r="N85" s="12">
        <v>74.845609278505805</v>
      </c>
      <c r="O85" s="41">
        <v>75.011296882060549</v>
      </c>
      <c r="P85" s="41">
        <v>51.889534883720934</v>
      </c>
      <c r="Q85" s="12">
        <v>77.51937984496125</v>
      </c>
    </row>
    <row r="86" spans="1:17" x14ac:dyDescent="0.15">
      <c r="A86" s="12" t="s">
        <v>268</v>
      </c>
      <c r="B86" s="17">
        <v>75.074760932138844</v>
      </c>
      <c r="C86" s="17">
        <v>76.069887186174995</v>
      </c>
      <c r="D86" s="41">
        <v>69.597417938765602</v>
      </c>
      <c r="E86" s="41">
        <v>87.655135154135237</v>
      </c>
      <c r="F86" s="12">
        <v>66.72075000000001</v>
      </c>
      <c r="G86" s="17">
        <v>94.75224</v>
      </c>
      <c r="H86" s="17">
        <v>69.950738916256157</v>
      </c>
      <c r="I86" s="12">
        <v>82.638710000000003</v>
      </c>
      <c r="J86" s="17">
        <v>18.611898016997166</v>
      </c>
      <c r="K86" s="12">
        <v>91.514624963799591</v>
      </c>
      <c r="L86" s="17">
        <v>72.517499999999998</v>
      </c>
      <c r="M86" s="14">
        <v>95.2</v>
      </c>
      <c r="N86" s="12">
        <v>92.62434145905884</v>
      </c>
      <c r="O86" s="41">
        <v>93.48156085364765</v>
      </c>
      <c r="P86" s="41">
        <v>86.843872948853274</v>
      </c>
      <c r="Q86" s="12">
        <v>97.600997984838315</v>
      </c>
    </row>
    <row r="87" spans="1:17" x14ac:dyDescent="0.15">
      <c r="A87" s="12" t="s">
        <v>269</v>
      </c>
      <c r="B87" s="17">
        <v>72.533318240407283</v>
      </c>
      <c r="C87" s="17">
        <v>74.3550595178218</v>
      </c>
      <c r="D87" s="41">
        <v>67.480597416468242</v>
      </c>
      <c r="E87" s="41">
        <v>84.792505316538154</v>
      </c>
      <c r="F87" s="12">
        <v>76.001109999999997</v>
      </c>
      <c r="G87" s="17">
        <v>91.787329999999997</v>
      </c>
      <c r="H87" s="17">
        <v>66.733466933867732</v>
      </c>
      <c r="I87" s="12">
        <v>81.703299999999999</v>
      </c>
      <c r="J87" s="17">
        <v>46.228239845261122</v>
      </c>
      <c r="K87" s="12">
        <v>92.199043893959143</v>
      </c>
      <c r="L87" s="17">
        <v>65.936049999999994</v>
      </c>
      <c r="M87" s="14">
        <v>82.3</v>
      </c>
      <c r="N87" s="12">
        <v>82.730246852384255</v>
      </c>
      <c r="O87" s="41">
        <v>84.980668186775048</v>
      </c>
      <c r="P87" s="41">
        <v>76.712979456121602</v>
      </c>
      <c r="Q87" s="12">
        <v>91.236195226220161</v>
      </c>
    </row>
    <row r="88" spans="1:17" x14ac:dyDescent="0.15">
      <c r="A88" s="12" t="s">
        <v>270</v>
      </c>
      <c r="B88" s="17">
        <v>81.207373104244169</v>
      </c>
      <c r="C88" s="17">
        <v>80.422214385836796</v>
      </c>
      <c r="D88" s="41">
        <v>80.442842091655336</v>
      </c>
      <c r="E88" s="41">
        <v>91.788753437509115</v>
      </c>
      <c r="F88" s="12">
        <v>83.959429999999998</v>
      </c>
      <c r="G88" s="17">
        <v>89.589449999999999</v>
      </c>
      <c r="H88" s="17">
        <v>79.588014981273403</v>
      </c>
      <c r="I88" s="12">
        <v>81.168800000000005</v>
      </c>
      <c r="J88" s="17">
        <v>73.660205245153932</v>
      </c>
      <c r="K88" s="12">
        <v>96.441054972990145</v>
      </c>
      <c r="L88" s="17">
        <v>61.86524</v>
      </c>
      <c r="M88" s="14">
        <v>89.5</v>
      </c>
      <c r="N88" s="12">
        <v>84.719032307456743</v>
      </c>
      <c r="O88" s="41">
        <v>84.719032307456743</v>
      </c>
      <c r="P88" s="41">
        <v>83.16649642492338</v>
      </c>
      <c r="Q88" s="12">
        <v>93.319713993871304</v>
      </c>
    </row>
    <row r="89" spans="1:17" x14ac:dyDescent="0.15">
      <c r="A89" s="12" t="s">
        <v>271</v>
      </c>
      <c r="B89" s="17">
        <v>79.527920175723395</v>
      </c>
      <c r="C89" s="17">
        <v>79.933134814993551</v>
      </c>
      <c r="D89" s="41">
        <v>72.681615736253789</v>
      </c>
      <c r="E89" s="41">
        <v>88.303845439690576</v>
      </c>
      <c r="F89" s="12">
        <v>84.084699999999998</v>
      </c>
      <c r="G89" s="17">
        <v>90.720650000000006</v>
      </c>
      <c r="H89" s="17">
        <v>78.995433789954333</v>
      </c>
      <c r="I89" s="12">
        <v>81.638990000000007</v>
      </c>
      <c r="J89" s="17">
        <v>69.904423205156689</v>
      </c>
      <c r="K89" s="12">
        <v>97.321428571428569</v>
      </c>
      <c r="L89" s="17">
        <v>65.967860000000002</v>
      </c>
      <c r="M89" s="14">
        <v>88.7</v>
      </c>
      <c r="N89" s="12">
        <v>81.940474188666556</v>
      </c>
      <c r="O89" s="41">
        <v>82.562636623507643</v>
      </c>
      <c r="P89" s="41">
        <v>73.86391549987718</v>
      </c>
      <c r="Q89" s="12">
        <v>88.946204863669863</v>
      </c>
    </row>
    <row r="90" spans="1:17" x14ac:dyDescent="0.15">
      <c r="A90" s="12" t="s">
        <v>272</v>
      </c>
      <c r="B90" s="17">
        <v>67.366392193327613</v>
      </c>
      <c r="C90" s="17">
        <v>69.662876977520654</v>
      </c>
      <c r="D90" s="41">
        <v>51.308137439654963</v>
      </c>
      <c r="E90" s="41">
        <v>73.623913604010141</v>
      </c>
      <c r="F90" s="12">
        <v>73.66328</v>
      </c>
      <c r="G90" s="17">
        <v>90.024479999999997</v>
      </c>
      <c r="H90" s="17">
        <v>59.35162094763092</v>
      </c>
      <c r="I90" s="12">
        <v>79.906019999999998</v>
      </c>
      <c r="J90" s="17">
        <v>45.668549905838042</v>
      </c>
      <c r="K90" s="12">
        <v>92.076771653543304</v>
      </c>
      <c r="L90" s="17">
        <v>61.488140000000001</v>
      </c>
      <c r="M90" s="14">
        <v>71.5</v>
      </c>
      <c r="N90" s="12">
        <v>79.760871661363424</v>
      </c>
      <c r="O90" s="41">
        <v>82.20036640632533</v>
      </c>
      <c r="P90" s="41">
        <v>59.960576567697423</v>
      </c>
      <c r="Q90" s="12">
        <v>80.965874091413085</v>
      </c>
    </row>
    <row r="91" spans="1:17" x14ac:dyDescent="0.15">
      <c r="A91" s="12" t="s">
        <v>273</v>
      </c>
      <c r="B91" s="17">
        <v>69.174418387330491</v>
      </c>
      <c r="C91" s="17">
        <v>71.199469342745743</v>
      </c>
      <c r="D91" s="41">
        <v>43.590648489009631</v>
      </c>
      <c r="E91" s="41">
        <v>68.66399392707217</v>
      </c>
      <c r="F91" s="12">
        <v>76.280959999999993</v>
      </c>
      <c r="G91" s="17">
        <v>89.824619999999996</v>
      </c>
      <c r="H91" s="17">
        <v>53.838280450358248</v>
      </c>
      <c r="I91" s="12">
        <v>78.186450000000008</v>
      </c>
      <c r="J91" s="17">
        <v>58.956827505372146</v>
      </c>
      <c r="K91" s="12">
        <v>93.890152746181343</v>
      </c>
      <c r="L91" s="17">
        <v>64.406679999999994</v>
      </c>
      <c r="M91" s="14">
        <v>67.900000000000006</v>
      </c>
      <c r="N91" s="12">
        <v>77.845556633855537</v>
      </c>
      <c r="O91" s="41">
        <v>80.049909884929988</v>
      </c>
      <c r="P91" s="41">
        <v>48.339252141215795</v>
      </c>
      <c r="Q91" s="12">
        <v>72.571547942343855</v>
      </c>
    </row>
    <row r="92" spans="1:17" x14ac:dyDescent="0.15">
      <c r="A92" s="12" t="s">
        <v>274</v>
      </c>
      <c r="B92" s="17">
        <v>69.513610178416812</v>
      </c>
      <c r="C92" s="17">
        <v>71.001809583605251</v>
      </c>
      <c r="D92" s="41">
        <v>49.142174379308095</v>
      </c>
      <c r="E92" s="41">
        <v>72.352259068125917</v>
      </c>
      <c r="F92" s="12">
        <v>75.654840000000007</v>
      </c>
      <c r="G92" s="17">
        <v>89.225440000000006</v>
      </c>
      <c r="H92" s="17">
        <v>57.584683357879229</v>
      </c>
      <c r="I92" s="12">
        <v>77.474090000000004</v>
      </c>
      <c r="J92" s="17">
        <v>56.863171633674135</v>
      </c>
      <c r="K92" s="12">
        <v>94.615936826992112</v>
      </c>
      <c r="L92" s="17">
        <v>60.854889999999997</v>
      </c>
      <c r="M92" s="14">
        <v>66.2</v>
      </c>
      <c r="N92" s="12">
        <v>75.777116402116405</v>
      </c>
      <c r="O92" s="41">
        <v>77.480158730158735</v>
      </c>
      <c r="P92" s="41">
        <v>52.680047225501767</v>
      </c>
      <c r="Q92" s="12">
        <v>75.371900826446279</v>
      </c>
    </row>
    <row r="93" spans="1:17" x14ac:dyDescent="0.15">
      <c r="A93" s="12" t="s">
        <v>275</v>
      </c>
      <c r="B93" s="17">
        <v>63.611675252162833</v>
      </c>
      <c r="C93" s="17">
        <v>65.620097806971572</v>
      </c>
      <c r="D93" s="41">
        <v>31.191402209422321</v>
      </c>
      <c r="E93" s="41">
        <v>54.795954845740845</v>
      </c>
      <c r="F93" s="12">
        <v>71.013720000000006</v>
      </c>
      <c r="G93" s="17">
        <v>90.91525</v>
      </c>
      <c r="H93" s="17">
        <v>42.964824120603012</v>
      </c>
      <c r="I93" s="12">
        <v>73.255179999999996</v>
      </c>
      <c r="J93" s="17">
        <v>43.71849163137729</v>
      </c>
      <c r="K93" s="12">
        <v>91.855807743658218</v>
      </c>
      <c r="L93" s="17">
        <v>63.00506</v>
      </c>
      <c r="M93" s="14">
        <v>54.7</v>
      </c>
      <c r="N93" s="12">
        <v>72.74543759158118</v>
      </c>
      <c r="O93" s="41">
        <v>74.730251765019318</v>
      </c>
      <c r="P93" s="41">
        <v>32.739817493879372</v>
      </c>
      <c r="Q93" s="12">
        <v>57.667482750945922</v>
      </c>
    </row>
    <row r="94" spans="1:17" x14ac:dyDescent="0.15">
      <c r="A94" s="12" t="s">
        <v>276</v>
      </c>
      <c r="B94" s="17">
        <v>76.194392554801013</v>
      </c>
      <c r="C94" s="17">
        <v>76.005924723428436</v>
      </c>
      <c r="D94" s="41">
        <v>61.083398922391964</v>
      </c>
      <c r="E94" s="41">
        <v>81.824347157733612</v>
      </c>
      <c r="F94" s="12">
        <v>81.421120000000002</v>
      </c>
      <c r="G94" s="17">
        <v>90.217799999999997</v>
      </c>
      <c r="H94" s="17">
        <v>71.204819277108427</v>
      </c>
      <c r="I94" s="12">
        <v>80.383350000000007</v>
      </c>
      <c r="J94" s="17">
        <v>67.19101123595506</v>
      </c>
      <c r="K94" s="12">
        <v>95.597307908020184</v>
      </c>
      <c r="L94" s="17">
        <v>64.375730000000004</v>
      </c>
      <c r="M94" s="14">
        <v>81</v>
      </c>
      <c r="N94" s="12">
        <v>80.196242670814883</v>
      </c>
      <c r="O94" s="41">
        <v>80.387698935024531</v>
      </c>
      <c r="P94" s="41">
        <v>64.23332169053441</v>
      </c>
      <c r="Q94" s="12">
        <v>83.898009081383165</v>
      </c>
    </row>
    <row r="95" spans="1:17" x14ac:dyDescent="0.15">
      <c r="A95" s="12" t="s">
        <v>277</v>
      </c>
      <c r="B95" s="17">
        <v>68.389325351394675</v>
      </c>
      <c r="C95" s="17">
        <v>69.769502763441096</v>
      </c>
      <c r="D95" s="41">
        <v>37.226739573694417</v>
      </c>
      <c r="E95" s="41">
        <v>65.419237798726471</v>
      </c>
      <c r="F95" s="12">
        <v>75.900220000000004</v>
      </c>
      <c r="G95" s="17">
        <v>91.328040000000001</v>
      </c>
      <c r="H95" s="17">
        <v>51.154734411085443</v>
      </c>
      <c r="I95" s="12">
        <v>75.843810000000005</v>
      </c>
      <c r="J95" s="17">
        <v>50.854019585515829</v>
      </c>
      <c r="K95" s="12">
        <v>94.501327265832373</v>
      </c>
      <c r="L95" s="17">
        <v>66.270880000000005</v>
      </c>
      <c r="M95" s="14">
        <v>67.099999999999994</v>
      </c>
      <c r="N95" s="12">
        <v>72.931626600062444</v>
      </c>
      <c r="O95" s="41">
        <v>73.977521073993131</v>
      </c>
      <c r="P95" s="41">
        <v>38.130412633723893</v>
      </c>
      <c r="Q95" s="12">
        <v>66.86194600101885</v>
      </c>
    </row>
    <row r="96" spans="1:17" x14ac:dyDescent="0.15">
      <c r="A96" s="12" t="s">
        <v>278</v>
      </c>
      <c r="B96" s="17">
        <v>67.853128207009703</v>
      </c>
      <c r="C96" s="17">
        <v>70.265998240662881</v>
      </c>
      <c r="D96" s="41">
        <v>45.652290089201252</v>
      </c>
      <c r="E96" s="41">
        <v>70.962133227104971</v>
      </c>
      <c r="F96" s="12">
        <v>75.265190000000004</v>
      </c>
      <c r="G96" s="17">
        <v>90.121930000000006</v>
      </c>
      <c r="H96" s="17">
        <v>70.129870129870127</v>
      </c>
      <c r="I96" s="12">
        <v>79.445419999999999</v>
      </c>
      <c r="J96" s="17">
        <v>49.445471349353049</v>
      </c>
      <c r="K96" s="12">
        <v>90.302225174360672</v>
      </c>
      <c r="L96" s="17">
        <v>62.341419999999999</v>
      </c>
      <c r="M96" s="14">
        <v>68.099999999999994</v>
      </c>
      <c r="N96" s="12">
        <v>76.91988950276243</v>
      </c>
      <c r="O96" s="41">
        <v>80.069060773480658</v>
      </c>
      <c r="P96" s="41">
        <v>50.394788787998422</v>
      </c>
      <c r="Q96" s="12">
        <v>75.977102250296085</v>
      </c>
    </row>
    <row r="97" spans="1:17" x14ac:dyDescent="0.15">
      <c r="A97" s="12" t="s">
        <v>279</v>
      </c>
      <c r="B97" s="17">
        <v>73.996532337179431</v>
      </c>
      <c r="C97" s="17">
        <v>74.865887253288506</v>
      </c>
      <c r="D97" s="41">
        <v>47.108259713840582</v>
      </c>
      <c r="E97" s="41">
        <v>71.096313741290913</v>
      </c>
      <c r="F97" s="12">
        <v>79.939509999999999</v>
      </c>
      <c r="G97" s="17">
        <v>91.801079999999999</v>
      </c>
      <c r="H97" s="17">
        <v>55.512820512820518</v>
      </c>
      <c r="I97" s="12">
        <v>77.894049999999993</v>
      </c>
      <c r="J97" s="17">
        <v>57.233317096931323</v>
      </c>
      <c r="K97" s="12">
        <v>95.985832349468708</v>
      </c>
      <c r="L97" s="17">
        <v>69.525670000000005</v>
      </c>
      <c r="M97" s="14">
        <v>74.3</v>
      </c>
      <c r="N97" s="12">
        <v>76.401630988786948</v>
      </c>
      <c r="O97" s="41">
        <v>77.115188583078492</v>
      </c>
      <c r="P97" s="41">
        <v>47.495779403489024</v>
      </c>
      <c r="Q97" s="12">
        <v>71.665728756330893</v>
      </c>
    </row>
    <row r="98" spans="1:17" x14ac:dyDescent="0.15">
      <c r="A98" s="12" t="s">
        <v>280</v>
      </c>
      <c r="B98" s="17">
        <v>70.747882417064318</v>
      </c>
      <c r="C98" s="17">
        <v>71.67000558863856</v>
      </c>
      <c r="D98" s="41">
        <v>48.242977375634297</v>
      </c>
      <c r="E98" s="41">
        <v>72.860313117667928</v>
      </c>
      <c r="F98" s="12">
        <v>76.619209999999995</v>
      </c>
      <c r="G98" s="17">
        <v>89.774680000000004</v>
      </c>
      <c r="H98" s="17">
        <v>66.088840736728059</v>
      </c>
      <c r="I98" s="12">
        <v>79.640050000000002</v>
      </c>
      <c r="J98" s="17">
        <v>52.240067624683007</v>
      </c>
      <c r="K98" s="12">
        <v>90.259953932214543</v>
      </c>
      <c r="L98" s="17">
        <v>61.720939999999999</v>
      </c>
      <c r="M98" s="14">
        <v>73.8</v>
      </c>
      <c r="N98" s="12">
        <v>80.87379793422771</v>
      </c>
      <c r="O98" s="41">
        <v>82.298468479164185</v>
      </c>
      <c r="P98" s="41">
        <v>52.857142857142861</v>
      </c>
      <c r="Q98" s="12">
        <v>77.775768535262202</v>
      </c>
    </row>
    <row r="99" spans="1:17" x14ac:dyDescent="0.15">
      <c r="A99" s="12" t="s">
        <v>281</v>
      </c>
      <c r="B99" s="17">
        <v>68.704025006373485</v>
      </c>
      <c r="C99" s="17">
        <v>70.042115701565095</v>
      </c>
      <c r="D99" s="41">
        <v>40.648248732943365</v>
      </c>
      <c r="E99" s="41">
        <v>68.337901864422633</v>
      </c>
      <c r="F99" s="12">
        <v>77.212479999999999</v>
      </c>
      <c r="G99" s="17">
        <v>91.575159999999997</v>
      </c>
      <c r="H99" s="17">
        <v>56.154747948417352</v>
      </c>
      <c r="I99" s="12">
        <v>78.012990000000002</v>
      </c>
      <c r="J99" s="17">
        <v>55.318686099630199</v>
      </c>
      <c r="K99" s="12">
        <v>95.00554938956715</v>
      </c>
      <c r="L99" s="17">
        <v>67.791210000000007</v>
      </c>
      <c r="M99" s="14">
        <v>68.5</v>
      </c>
      <c r="N99" s="12">
        <v>74.248528044623484</v>
      </c>
      <c r="O99" s="41">
        <v>75.735977688255346</v>
      </c>
      <c r="P99" s="41">
        <v>41.791756016202051</v>
      </c>
      <c r="Q99" s="12">
        <v>69.668811055515846</v>
      </c>
    </row>
    <row r="100" spans="1:17" x14ac:dyDescent="0.15">
      <c r="A100" s="12" t="s">
        <v>282</v>
      </c>
      <c r="B100" s="17">
        <v>71.74693157208668</v>
      </c>
      <c r="C100" s="17">
        <v>71.810393300391567</v>
      </c>
      <c r="D100" s="41">
        <v>49.501493138716562</v>
      </c>
      <c r="E100" s="41">
        <v>74.585801638216054</v>
      </c>
      <c r="F100" s="12">
        <v>78.287639999999996</v>
      </c>
      <c r="G100" s="17">
        <v>90.579669999999993</v>
      </c>
      <c r="H100" s="17">
        <v>67.95580110497238</v>
      </c>
      <c r="I100" s="12">
        <v>79.594660000000005</v>
      </c>
      <c r="J100" s="17">
        <v>57.772810404389354</v>
      </c>
      <c r="K100" s="12">
        <v>93.794579172610554</v>
      </c>
      <c r="L100" s="17">
        <v>65.210139999999996</v>
      </c>
      <c r="M100" s="14">
        <v>72.3</v>
      </c>
      <c r="N100" s="12">
        <v>78.447769953051633</v>
      </c>
      <c r="O100" s="41">
        <v>78.623826291079808</v>
      </c>
      <c r="P100" s="41">
        <v>52.214348981399475</v>
      </c>
      <c r="Q100" s="12">
        <v>76.860053144375556</v>
      </c>
    </row>
    <row r="101" spans="1:17" x14ac:dyDescent="0.15">
      <c r="A101" s="12" t="s">
        <v>283</v>
      </c>
      <c r="B101" s="17">
        <v>82.478784458526931</v>
      </c>
      <c r="C101" s="17">
        <v>82.029558021058222</v>
      </c>
      <c r="D101" s="41">
        <v>76.066047835673004</v>
      </c>
      <c r="E101" s="41">
        <v>93.002510556651075</v>
      </c>
      <c r="F101" s="12">
        <v>86.520440000000008</v>
      </c>
      <c r="G101" s="17">
        <v>89.689480000000003</v>
      </c>
      <c r="H101" s="17">
        <v>74.671052631578945</v>
      </c>
      <c r="I101" s="12">
        <v>79.218620000000001</v>
      </c>
      <c r="J101" s="17">
        <v>80.964421166696766</v>
      </c>
      <c r="K101" s="12">
        <v>96.387520525451563</v>
      </c>
      <c r="L101" s="17">
        <v>61.427710000000005</v>
      </c>
      <c r="M101" s="14">
        <v>92.4</v>
      </c>
      <c r="N101" s="12">
        <v>92.189309945391358</v>
      </c>
      <c r="O101" s="41">
        <v>93.430415356610951</v>
      </c>
      <c r="P101" s="41">
        <v>82.890365448504994</v>
      </c>
      <c r="Q101" s="12">
        <v>95.773348098929489</v>
      </c>
    </row>
    <row r="102" spans="1:17" x14ac:dyDescent="0.15">
      <c r="A102" s="12" t="s">
        <v>284</v>
      </c>
      <c r="B102" s="17">
        <v>71.713849059910345</v>
      </c>
      <c r="C102" s="17">
        <v>72.595007142763862</v>
      </c>
      <c r="D102" s="41">
        <v>59.050199809631451</v>
      </c>
      <c r="E102" s="41">
        <v>77.673047709022157</v>
      </c>
      <c r="F102" s="12">
        <v>79.48245</v>
      </c>
      <c r="G102" s="17">
        <v>90.074749999999995</v>
      </c>
      <c r="H102" s="17">
        <v>64.347826086956516</v>
      </c>
      <c r="I102" s="12">
        <v>78.831000000000003</v>
      </c>
      <c r="J102" s="17">
        <v>62.045903632770937</v>
      </c>
      <c r="K102" s="12">
        <v>92.570183930300104</v>
      </c>
      <c r="L102" s="17">
        <v>62.83527999999999</v>
      </c>
      <c r="M102" s="14">
        <v>80.599999999999994</v>
      </c>
      <c r="N102" s="12">
        <v>80.930967428293627</v>
      </c>
      <c r="O102" s="41">
        <v>82.304326689353431</v>
      </c>
      <c r="P102" s="41">
        <v>66.9477781381771</v>
      </c>
      <c r="Q102" s="12">
        <v>84.414531300681148</v>
      </c>
    </row>
    <row r="103" spans="1:17" x14ac:dyDescent="0.15">
      <c r="A103" s="12" t="s">
        <v>143</v>
      </c>
      <c r="B103" s="17">
        <v>77.466753154384577</v>
      </c>
      <c r="C103" s="17">
        <v>78.426481315789971</v>
      </c>
      <c r="D103" s="41">
        <v>56.125209465736191</v>
      </c>
      <c r="E103" s="41">
        <v>82.064545167614099</v>
      </c>
      <c r="F103" s="12">
        <v>85.333629999999999</v>
      </c>
      <c r="G103" s="17">
        <v>92.833489999999998</v>
      </c>
      <c r="H103" s="17">
        <v>69.677419354838705</v>
      </c>
      <c r="I103" s="12">
        <v>82.769639999999995</v>
      </c>
      <c r="J103" s="17">
        <v>62.783251231527096</v>
      </c>
      <c r="K103" s="12">
        <v>97.547797173732334</v>
      </c>
      <c r="L103" s="17">
        <v>77.275710000000004</v>
      </c>
      <c r="M103" s="14">
        <v>87.2</v>
      </c>
      <c r="N103" s="12">
        <v>76.122304701307883</v>
      </c>
      <c r="O103" s="41">
        <v>76.758571933545426</v>
      </c>
      <c r="P103" s="41">
        <v>55.588322028900031</v>
      </c>
      <c r="Q103" s="12">
        <v>81.391919787673245</v>
      </c>
    </row>
    <row r="104" spans="1:17" x14ac:dyDescent="0.15">
      <c r="A104" s="12" t="s">
        <v>144</v>
      </c>
      <c r="B104" s="17">
        <v>80.109231643151745</v>
      </c>
      <c r="C104" s="17">
        <v>80.002475771250374</v>
      </c>
      <c r="D104" s="41">
        <v>61.542083559121117</v>
      </c>
      <c r="E104" s="41">
        <v>84.313772663557558</v>
      </c>
      <c r="F104" s="12">
        <v>86.405450000000002</v>
      </c>
      <c r="G104" s="17">
        <v>92.916200000000003</v>
      </c>
      <c r="H104" s="17">
        <v>71.760154738878143</v>
      </c>
      <c r="I104" s="12">
        <v>83.131509999999992</v>
      </c>
      <c r="J104" s="17">
        <v>59.597848959551094</v>
      </c>
      <c r="K104" s="12">
        <v>97.893481717011127</v>
      </c>
      <c r="L104" s="17">
        <v>78.077690000000004</v>
      </c>
      <c r="M104" s="14">
        <v>86.9</v>
      </c>
      <c r="N104" s="12">
        <v>76.838487972508602</v>
      </c>
      <c r="O104" s="41">
        <v>75.962199312714773</v>
      </c>
      <c r="P104" s="41">
        <v>60.315638450502149</v>
      </c>
      <c r="Q104" s="12">
        <v>83.127690100430414</v>
      </c>
    </row>
    <row r="105" spans="1:17" x14ac:dyDescent="0.15">
      <c r="A105" s="12" t="s">
        <v>145</v>
      </c>
      <c r="B105" s="17">
        <v>78.213489917984333</v>
      </c>
      <c r="C105" s="17">
        <v>78.101966240303838</v>
      </c>
      <c r="D105" s="41">
        <v>60.962239874100334</v>
      </c>
      <c r="E105" s="41">
        <v>85.02920363353617</v>
      </c>
      <c r="F105" s="12">
        <v>86.407020000000003</v>
      </c>
      <c r="G105" s="17">
        <v>92.949359999999999</v>
      </c>
      <c r="H105" s="17">
        <v>74.372523117569358</v>
      </c>
      <c r="I105" s="12">
        <v>83.498580000000004</v>
      </c>
      <c r="J105" s="17">
        <v>59.492779147587186</v>
      </c>
      <c r="K105" s="12">
        <v>97.525962125839953</v>
      </c>
      <c r="L105" s="17">
        <v>78.873369999999994</v>
      </c>
      <c r="M105" s="14">
        <v>86</v>
      </c>
      <c r="N105" s="12">
        <v>75.949695319590305</v>
      </c>
      <c r="O105" s="41">
        <v>75.405160119279131</v>
      </c>
      <c r="P105" s="41">
        <v>59.602505940807951</v>
      </c>
      <c r="Q105" s="12">
        <v>83.79779650032404</v>
      </c>
    </row>
    <row r="106" spans="1:17" x14ac:dyDescent="0.15">
      <c r="A106" s="12" t="s">
        <v>146</v>
      </c>
      <c r="B106" s="17">
        <v>80.985132507408437</v>
      </c>
      <c r="C106" s="17">
        <v>80.303257724244176</v>
      </c>
      <c r="D106" s="41">
        <v>67.513967647138927</v>
      </c>
      <c r="E106" s="41">
        <v>86.072466963920718</v>
      </c>
      <c r="F106" s="12">
        <v>87.390330000000006</v>
      </c>
      <c r="G106" s="17">
        <v>92.744159999999994</v>
      </c>
      <c r="H106" s="17">
        <v>72.701555869872706</v>
      </c>
      <c r="I106" s="12">
        <v>83.638210000000001</v>
      </c>
      <c r="J106" s="17">
        <v>62.094281298299848</v>
      </c>
      <c r="K106" s="12">
        <v>97.823303457106263</v>
      </c>
      <c r="L106" s="17">
        <v>78.432239999999993</v>
      </c>
      <c r="M106" s="14">
        <v>88.1</v>
      </c>
      <c r="N106" s="12">
        <v>78.55344152210408</v>
      </c>
      <c r="O106" s="41">
        <v>77.182428651371012</v>
      </c>
      <c r="P106" s="41">
        <v>66.47834274952919</v>
      </c>
      <c r="Q106" s="12">
        <v>85.381355932203391</v>
      </c>
    </row>
    <row r="107" spans="1:17" x14ac:dyDescent="0.15">
      <c r="A107" s="12" t="s">
        <v>147</v>
      </c>
      <c r="B107" s="17">
        <v>81.460811949203901</v>
      </c>
      <c r="C107" s="17">
        <v>80.484628087473297</v>
      </c>
      <c r="D107" s="41">
        <v>69.421923818353974</v>
      </c>
      <c r="E107" s="41">
        <v>88.824452509746067</v>
      </c>
      <c r="F107" s="12">
        <v>88.718099999999993</v>
      </c>
      <c r="G107" s="17">
        <v>92.857010000000002</v>
      </c>
      <c r="H107" s="17">
        <v>79.385964912280699</v>
      </c>
      <c r="I107" s="12">
        <v>85.233540000000005</v>
      </c>
      <c r="J107" s="17">
        <v>64.419321685508734</v>
      </c>
      <c r="K107" s="12">
        <v>98.206442166910691</v>
      </c>
      <c r="L107" s="17">
        <v>80.762060000000005</v>
      </c>
      <c r="M107" s="14">
        <v>90.2</v>
      </c>
      <c r="N107" s="12">
        <v>79.775961247350892</v>
      </c>
      <c r="O107" s="41">
        <v>78.731456251892212</v>
      </c>
      <c r="P107" s="41">
        <v>68.219383921863269</v>
      </c>
      <c r="Q107" s="12">
        <v>87.778612572001009</v>
      </c>
    </row>
    <row r="108" spans="1:17" x14ac:dyDescent="0.15">
      <c r="A108" s="12" t="s">
        <v>148</v>
      </c>
      <c r="B108" s="17">
        <v>79.300386494515735</v>
      </c>
      <c r="C108" s="17">
        <v>79.1679274746445</v>
      </c>
      <c r="D108" s="41">
        <v>67.198427516222964</v>
      </c>
      <c r="E108" s="41">
        <v>87.083838248087019</v>
      </c>
      <c r="F108" s="12">
        <v>84.808719999999994</v>
      </c>
      <c r="G108" s="17">
        <v>92.313550000000006</v>
      </c>
      <c r="H108" s="17">
        <v>73.265073947667801</v>
      </c>
      <c r="I108" s="12">
        <v>82.559390000000008</v>
      </c>
      <c r="J108" s="17">
        <v>58.577127659574465</v>
      </c>
      <c r="K108" s="12">
        <v>97.485253027010245</v>
      </c>
      <c r="L108" s="17">
        <v>74.629429999999999</v>
      </c>
      <c r="M108" s="14">
        <v>90.2</v>
      </c>
      <c r="N108" s="12">
        <v>80.631884759714325</v>
      </c>
      <c r="O108" s="41">
        <v>80.522939111487716</v>
      </c>
      <c r="P108" s="41">
        <v>68.341899866742821</v>
      </c>
      <c r="Q108" s="12">
        <v>87.759375594898145</v>
      </c>
    </row>
    <row r="109" spans="1:17" x14ac:dyDescent="0.15">
      <c r="A109" s="12" t="s">
        <v>149</v>
      </c>
      <c r="B109" s="17">
        <v>77.249796457395632</v>
      </c>
      <c r="C109" s="17">
        <v>77.544040475382445</v>
      </c>
      <c r="D109" s="41">
        <v>57.750549685434613</v>
      </c>
      <c r="E109" s="41">
        <v>80.435889710118573</v>
      </c>
      <c r="F109" s="12">
        <v>82.192260000000005</v>
      </c>
      <c r="G109" s="17">
        <v>91.983860000000007</v>
      </c>
      <c r="H109" s="17">
        <v>64.565587734241902</v>
      </c>
      <c r="I109" s="12">
        <v>80.349670000000003</v>
      </c>
      <c r="J109" s="17">
        <v>60.791268758526606</v>
      </c>
      <c r="K109" s="12">
        <v>96.69166299073666</v>
      </c>
      <c r="L109" s="17">
        <v>71.412790000000001</v>
      </c>
      <c r="M109" s="14">
        <v>82.4</v>
      </c>
      <c r="N109" s="12">
        <v>77.9852197588487</v>
      </c>
      <c r="O109" s="41">
        <v>78.160248930377278</v>
      </c>
      <c r="P109" s="41">
        <v>57.783967811822968</v>
      </c>
      <c r="Q109" s="12">
        <v>80.563293098112041</v>
      </c>
    </row>
    <row r="110" spans="1:17" x14ac:dyDescent="0.15">
      <c r="A110" s="12" t="s">
        <v>150</v>
      </c>
      <c r="B110" s="17">
        <v>78.365120347816912</v>
      </c>
      <c r="C110" s="17">
        <v>78.08454094994363</v>
      </c>
      <c r="D110" s="41">
        <v>64.069812437182321</v>
      </c>
      <c r="E110" s="41">
        <v>84.66844074712327</v>
      </c>
      <c r="F110" s="12">
        <v>84.905060000000006</v>
      </c>
      <c r="G110" s="17">
        <v>92.484049999999996</v>
      </c>
      <c r="H110" s="17">
        <v>67.863247863247864</v>
      </c>
      <c r="I110" s="12">
        <v>80.752839999999992</v>
      </c>
      <c r="J110" s="17">
        <v>58.831460674157299</v>
      </c>
      <c r="K110" s="12">
        <v>97.079796264855688</v>
      </c>
      <c r="L110" s="17">
        <v>74.622230000000002</v>
      </c>
      <c r="M110" s="14">
        <v>88.1</v>
      </c>
      <c r="N110" s="12">
        <v>73.936256269212095</v>
      </c>
      <c r="O110" s="41">
        <v>73.078789839831742</v>
      </c>
      <c r="P110" s="41">
        <v>63.68078175895765</v>
      </c>
      <c r="Q110" s="12">
        <v>84.201954397394147</v>
      </c>
    </row>
    <row r="111" spans="1:17" x14ac:dyDescent="0.15">
      <c r="A111" s="12" t="s">
        <v>151</v>
      </c>
      <c r="B111" s="17">
        <v>71.44661412050138</v>
      </c>
      <c r="C111" s="17">
        <v>70.876889398088352</v>
      </c>
      <c r="D111" s="41">
        <v>56.717117013842035</v>
      </c>
      <c r="E111" s="41">
        <v>81.289590681549555</v>
      </c>
      <c r="F111" s="12">
        <v>82.545839999999998</v>
      </c>
      <c r="G111" s="17">
        <v>92.396929999999998</v>
      </c>
      <c r="H111" s="17">
        <v>65.804935370152762</v>
      </c>
      <c r="I111" s="12">
        <v>80.414230000000003</v>
      </c>
      <c r="J111" s="17">
        <v>53.933631618195378</v>
      </c>
      <c r="K111" s="12">
        <v>97.78747273293861</v>
      </c>
      <c r="L111" s="17">
        <v>73.719040000000007</v>
      </c>
      <c r="M111" s="14">
        <v>80.8</v>
      </c>
      <c r="N111" s="12">
        <v>71.31092210071553</v>
      </c>
      <c r="O111" s="41">
        <v>70.568381260969346</v>
      </c>
      <c r="P111" s="41">
        <v>56.075783972125436</v>
      </c>
      <c r="Q111" s="12">
        <v>80.662020905923342</v>
      </c>
    </row>
    <row r="112" spans="1:17" x14ac:dyDescent="0.15">
      <c r="A112" s="12" t="s">
        <v>152</v>
      </c>
      <c r="B112" s="17">
        <v>75.949467082699741</v>
      </c>
      <c r="C112" s="17">
        <v>75.367695185246788</v>
      </c>
      <c r="D112" s="41">
        <v>61.214983210914831</v>
      </c>
      <c r="E112" s="41">
        <v>83.825532851568269</v>
      </c>
      <c r="F112" s="12">
        <v>85.141109999999998</v>
      </c>
      <c r="G112" s="17">
        <v>92.733729999999994</v>
      </c>
      <c r="H112" s="17">
        <v>74.857792946530139</v>
      </c>
      <c r="I112" s="12">
        <v>81.532849999999996</v>
      </c>
      <c r="J112" s="17">
        <v>57.381035081625562</v>
      </c>
      <c r="K112" s="12">
        <v>98.110422202539112</v>
      </c>
      <c r="L112" s="17">
        <v>76.640619999999998</v>
      </c>
      <c r="M112" s="14">
        <v>86.1</v>
      </c>
      <c r="N112" s="12">
        <v>73.399136335595315</v>
      </c>
      <c r="O112" s="41">
        <v>72.177668106107333</v>
      </c>
      <c r="P112" s="41">
        <v>60.460251046025107</v>
      </c>
      <c r="Q112" s="12">
        <v>83.179916317991626</v>
      </c>
    </row>
    <row r="113" spans="1:17" x14ac:dyDescent="0.15">
      <c r="A113" s="12" t="s">
        <v>153</v>
      </c>
      <c r="B113" s="17">
        <v>78.131844335327045</v>
      </c>
      <c r="C113" s="17">
        <v>77.303119331984021</v>
      </c>
      <c r="D113" s="41">
        <v>65.506152797644475</v>
      </c>
      <c r="E113" s="41">
        <v>86.220955748221854</v>
      </c>
      <c r="F113" s="12">
        <v>86.930759999999992</v>
      </c>
      <c r="G113" s="17">
        <v>92.880619999999993</v>
      </c>
      <c r="H113" s="17">
        <v>78.71148459383754</v>
      </c>
      <c r="I113" s="12">
        <v>83.523290000000003</v>
      </c>
      <c r="J113" s="17">
        <v>60.367132867132867</v>
      </c>
      <c r="K113" s="12">
        <v>98.179647866308557</v>
      </c>
      <c r="L113" s="17">
        <v>78.841220000000007</v>
      </c>
      <c r="M113" s="14">
        <v>87.5</v>
      </c>
      <c r="N113" s="12">
        <v>75.035534306757981</v>
      </c>
      <c r="O113" s="41">
        <v>73.937201188784087</v>
      </c>
      <c r="P113" s="41">
        <v>64.105820105820115</v>
      </c>
      <c r="Q113" s="12">
        <v>85.015873015873012</v>
      </c>
    </row>
    <row r="114" spans="1:17" x14ac:dyDescent="0.15">
      <c r="A114" s="12" t="s">
        <v>154</v>
      </c>
      <c r="B114" s="17">
        <v>74.521738600307657</v>
      </c>
      <c r="C114" s="17">
        <v>73.958419797341435</v>
      </c>
      <c r="D114" s="41">
        <v>57.392861494061101</v>
      </c>
      <c r="E114" s="41">
        <v>81.817383150984199</v>
      </c>
      <c r="F114" s="12">
        <v>83.480899999999991</v>
      </c>
      <c r="G114" s="17">
        <v>92.547229999999999</v>
      </c>
      <c r="H114" s="17">
        <v>66.853932584269657</v>
      </c>
      <c r="I114" s="12">
        <v>80.636250000000004</v>
      </c>
      <c r="J114" s="17">
        <v>56.635687732342014</v>
      </c>
      <c r="K114" s="12">
        <v>98.026315789473685</v>
      </c>
      <c r="L114" s="17">
        <v>74.287970000000001</v>
      </c>
      <c r="M114" s="14">
        <v>83</v>
      </c>
      <c r="N114" s="12">
        <v>73.912470340100185</v>
      </c>
      <c r="O114" s="41">
        <v>72.92380701291853</v>
      </c>
      <c r="P114" s="41">
        <v>56.930151083862491</v>
      </c>
      <c r="Q114" s="12">
        <v>81.541493321655352</v>
      </c>
    </row>
    <row r="115" spans="1:17" x14ac:dyDescent="0.15">
      <c r="A115" s="12" t="s">
        <v>155</v>
      </c>
      <c r="B115" s="17">
        <v>74.000257431398182</v>
      </c>
      <c r="C115" s="17">
        <v>73.858039560859595</v>
      </c>
      <c r="D115" s="41">
        <v>58.900324940653135</v>
      </c>
      <c r="E115" s="41">
        <v>81.88243878438594</v>
      </c>
      <c r="F115" s="12">
        <v>84.515590000000003</v>
      </c>
      <c r="G115" s="17">
        <v>92.510469999999998</v>
      </c>
      <c r="H115" s="17">
        <v>76.433121019108285</v>
      </c>
      <c r="I115" s="12">
        <v>82.370999999999995</v>
      </c>
      <c r="J115" s="17">
        <v>61.423785594639867</v>
      </c>
      <c r="K115" s="12">
        <v>98.10706891452233</v>
      </c>
      <c r="L115" s="17">
        <v>75.726579999999998</v>
      </c>
      <c r="M115" s="14">
        <v>86.5</v>
      </c>
      <c r="N115" s="12">
        <v>74.543448952077469</v>
      </c>
      <c r="O115" s="41">
        <v>74.384115700453492</v>
      </c>
      <c r="P115" s="41">
        <v>58.766106989457242</v>
      </c>
      <c r="Q115" s="12">
        <v>81.803982819211242</v>
      </c>
    </row>
    <row r="116" spans="1:17" x14ac:dyDescent="0.15">
      <c r="A116" s="12" t="s">
        <v>156</v>
      </c>
      <c r="B116" s="17">
        <v>75.200070355017871</v>
      </c>
      <c r="C116" s="17">
        <v>74.84772974891996</v>
      </c>
      <c r="D116" s="41">
        <v>61.47028032692711</v>
      </c>
      <c r="E116" s="41">
        <v>84.838299251544228</v>
      </c>
      <c r="F116" s="12">
        <v>85.269400000000005</v>
      </c>
      <c r="G116" s="17">
        <v>92.756510000000006</v>
      </c>
      <c r="H116" s="17">
        <v>75.442247658688871</v>
      </c>
      <c r="I116" s="12">
        <v>82.146289999999993</v>
      </c>
      <c r="J116" s="17">
        <v>58.83769948810599</v>
      </c>
      <c r="K116" s="12">
        <v>98.049414824447339</v>
      </c>
      <c r="L116" s="17">
        <v>76.354889999999997</v>
      </c>
      <c r="M116" s="14">
        <v>87.4</v>
      </c>
      <c r="N116" s="12">
        <v>73.890310379352542</v>
      </c>
      <c r="O116" s="41">
        <v>73.256202024696847</v>
      </c>
      <c r="P116" s="41">
        <v>60.598459057516571</v>
      </c>
      <c r="Q116" s="12">
        <v>84.142626769396173</v>
      </c>
    </row>
    <row r="117" spans="1:17" x14ac:dyDescent="0.15">
      <c r="A117" s="12" t="s">
        <v>157</v>
      </c>
      <c r="B117" s="17">
        <v>77.563252588140912</v>
      </c>
      <c r="C117" s="17">
        <v>76.833004958256311</v>
      </c>
      <c r="D117" s="41">
        <v>65.904323032442576</v>
      </c>
      <c r="E117" s="41">
        <v>86.347972987684599</v>
      </c>
      <c r="F117" s="12">
        <v>86.084140000000005</v>
      </c>
      <c r="G117" s="17">
        <v>92.467820000000003</v>
      </c>
      <c r="H117" s="17">
        <v>74.290220820189276</v>
      </c>
      <c r="I117" s="12">
        <v>83.424669999999992</v>
      </c>
      <c r="J117" s="17">
        <v>63.888231115320856</v>
      </c>
      <c r="K117" s="12">
        <v>98.048982980489825</v>
      </c>
      <c r="L117" s="17">
        <v>76.37527</v>
      </c>
      <c r="M117" s="14">
        <v>89</v>
      </c>
      <c r="N117" s="12">
        <v>78.072033898305079</v>
      </c>
      <c r="O117" s="41">
        <v>77.365819209039543</v>
      </c>
      <c r="P117" s="41">
        <v>65.47586583037905</v>
      </c>
      <c r="Q117" s="12">
        <v>85.955822197982002</v>
      </c>
    </row>
    <row r="118" spans="1:17" x14ac:dyDescent="0.15">
      <c r="A118" s="12" t="s">
        <v>158</v>
      </c>
      <c r="B118" s="17">
        <v>70.536549527020171</v>
      </c>
      <c r="C118" s="17">
        <v>70.437877250081186</v>
      </c>
      <c r="D118" s="41">
        <v>57.008981441827004</v>
      </c>
      <c r="E118" s="41">
        <v>82.159188086790564</v>
      </c>
      <c r="F118" s="12">
        <v>82.39264</v>
      </c>
      <c r="G118" s="17">
        <v>92.235799999999998</v>
      </c>
      <c r="H118" s="17">
        <v>70.375722543352609</v>
      </c>
      <c r="I118" s="12">
        <v>80.03004</v>
      </c>
      <c r="J118" s="17">
        <v>53.34542980267635</v>
      </c>
      <c r="K118" s="12">
        <v>97.048543689320383</v>
      </c>
      <c r="L118" s="17">
        <v>73.610950000000003</v>
      </c>
      <c r="M118" s="14">
        <v>80.7</v>
      </c>
      <c r="N118" s="12">
        <v>70.135224274406326</v>
      </c>
      <c r="O118" s="41">
        <v>69.887862796833772</v>
      </c>
      <c r="P118" s="41">
        <v>56.008526512123638</v>
      </c>
      <c r="Q118" s="12">
        <v>81.241673328004254</v>
      </c>
    </row>
    <row r="119" spans="1:17" x14ac:dyDescent="0.15">
      <c r="A119" s="12" t="s">
        <v>159</v>
      </c>
      <c r="B119" s="17">
        <v>77.79864309906516</v>
      </c>
      <c r="C119" s="17">
        <v>76.424974116500962</v>
      </c>
      <c r="D119" s="41">
        <v>64.262382376832406</v>
      </c>
      <c r="E119" s="41">
        <v>86.949853895727813</v>
      </c>
      <c r="F119" s="12">
        <v>86.263450000000006</v>
      </c>
      <c r="G119" s="17">
        <v>92.764319999999998</v>
      </c>
      <c r="H119" s="17">
        <v>77.376654632972318</v>
      </c>
      <c r="I119" s="12">
        <v>83.055689999999998</v>
      </c>
      <c r="J119" s="17">
        <v>58.904857194833546</v>
      </c>
      <c r="K119" s="12">
        <v>98.465393047290945</v>
      </c>
      <c r="L119" s="17">
        <v>77.671840000000003</v>
      </c>
      <c r="M119" s="14">
        <v>89.9</v>
      </c>
      <c r="N119" s="12">
        <v>76.413333333333327</v>
      </c>
      <c r="O119" s="41">
        <v>74.653333333333336</v>
      </c>
      <c r="P119" s="41">
        <v>63.439685314685313</v>
      </c>
      <c r="Q119" s="12">
        <v>86.49475524475524</v>
      </c>
    </row>
    <row r="120" spans="1:17" x14ac:dyDescent="0.15">
      <c r="A120" s="12" t="s">
        <v>160</v>
      </c>
      <c r="B120" s="17">
        <v>73.351664918539001</v>
      </c>
      <c r="C120" s="17">
        <v>72.087743645720082</v>
      </c>
      <c r="D120" s="41">
        <v>51.57291687141371</v>
      </c>
      <c r="E120" s="41">
        <v>77.997968724331699</v>
      </c>
      <c r="F120" s="12">
        <v>80.244200000000006</v>
      </c>
      <c r="G120" s="17">
        <v>92.021259999999998</v>
      </c>
      <c r="H120" s="17">
        <v>64.493758668515952</v>
      </c>
      <c r="I120" s="12">
        <v>78.377960000000002</v>
      </c>
      <c r="J120" s="17">
        <v>56.523968213278643</v>
      </c>
      <c r="K120" s="12">
        <v>96.896551724137936</v>
      </c>
      <c r="L120" s="17">
        <v>70.219560000000001</v>
      </c>
      <c r="M120" s="14">
        <v>80</v>
      </c>
      <c r="N120" s="12">
        <v>74.376216598832073</v>
      </c>
      <c r="O120" s="41">
        <v>72.907450008848002</v>
      </c>
      <c r="P120" s="41">
        <v>51.870397643593527</v>
      </c>
      <c r="Q120" s="12">
        <v>78.43888070692195</v>
      </c>
    </row>
    <row r="121" spans="1:17" x14ac:dyDescent="0.15">
      <c r="A121" s="12" t="s">
        <v>161</v>
      </c>
      <c r="B121" s="17">
        <v>74.085447634883266</v>
      </c>
      <c r="C121" s="17">
        <v>74.17060650830453</v>
      </c>
      <c r="D121" s="41">
        <v>56.889073869228945</v>
      </c>
      <c r="E121" s="41">
        <v>82.838966086871608</v>
      </c>
      <c r="F121" s="12">
        <v>84.198270000000008</v>
      </c>
      <c r="G121" s="17">
        <v>92.635409999999993</v>
      </c>
      <c r="H121" s="17">
        <v>71.091113610798658</v>
      </c>
      <c r="I121" s="12">
        <v>80.349999999999994</v>
      </c>
      <c r="J121" s="17">
        <v>53.096614368290673</v>
      </c>
      <c r="K121" s="12">
        <v>98.175085956096268</v>
      </c>
      <c r="L121" s="17">
        <v>75.047039999999996</v>
      </c>
      <c r="M121" s="14">
        <v>82.1</v>
      </c>
      <c r="N121" s="12">
        <v>71.299871299871299</v>
      </c>
      <c r="O121" s="41">
        <v>70.83187083187083</v>
      </c>
      <c r="P121" s="41">
        <v>55.7676685621446</v>
      </c>
      <c r="Q121" s="12">
        <v>82.10804224207962</v>
      </c>
    </row>
    <row r="122" spans="1:17" x14ac:dyDescent="0.15">
      <c r="A122" s="12" t="s">
        <v>162</v>
      </c>
      <c r="B122" s="17">
        <v>75.208362600763849</v>
      </c>
      <c r="C122" s="17">
        <v>75.090989656586444</v>
      </c>
      <c r="D122" s="41">
        <v>57.239677067219382</v>
      </c>
      <c r="E122" s="41">
        <v>82.271482712169501</v>
      </c>
      <c r="F122" s="12">
        <v>81.875889999999998</v>
      </c>
      <c r="G122" s="17">
        <v>92.172070000000005</v>
      </c>
      <c r="H122" s="17">
        <v>60.697305863708394</v>
      </c>
      <c r="I122" s="12">
        <v>79.06711</v>
      </c>
      <c r="J122" s="17">
        <v>56.412985630654603</v>
      </c>
      <c r="K122" s="12">
        <v>97.174188106284262</v>
      </c>
      <c r="L122" s="17">
        <v>70.846149999999994</v>
      </c>
      <c r="M122" s="14">
        <v>81.900000000000006</v>
      </c>
      <c r="N122" s="12">
        <v>74.748030053142756</v>
      </c>
      <c r="O122" s="41">
        <v>74.308227964082832</v>
      </c>
      <c r="P122" s="41">
        <v>57.258315200497357</v>
      </c>
      <c r="Q122" s="12">
        <v>82.28162884675163</v>
      </c>
    </row>
    <row r="123" spans="1:17" x14ac:dyDescent="0.15">
      <c r="A123" s="12" t="s">
        <v>163</v>
      </c>
      <c r="B123" s="17">
        <v>76.221004767527461</v>
      </c>
      <c r="C123" s="17">
        <v>75.701616940102937</v>
      </c>
      <c r="D123" s="41">
        <v>62.374773033708578</v>
      </c>
      <c r="E123" s="41">
        <v>85.423437037409272</v>
      </c>
      <c r="F123" s="12">
        <v>83.802040000000005</v>
      </c>
      <c r="G123" s="17">
        <v>92.159940000000006</v>
      </c>
      <c r="H123" s="17">
        <v>67.600000000000009</v>
      </c>
      <c r="I123" s="12">
        <v>80.235150000000004</v>
      </c>
      <c r="J123" s="17">
        <v>57.708628005657715</v>
      </c>
      <c r="K123" s="12">
        <v>98.418451400329488</v>
      </c>
      <c r="L123" s="17">
        <v>71.683350000000004</v>
      </c>
      <c r="M123" s="14">
        <v>86.1</v>
      </c>
      <c r="N123" s="12">
        <v>74.337938975244683</v>
      </c>
      <c r="O123" s="41">
        <v>73.344847438111685</v>
      </c>
      <c r="P123" s="41">
        <v>61.805225653206655</v>
      </c>
      <c r="Q123" s="12">
        <v>84.988123515439426</v>
      </c>
    </row>
    <row r="124" spans="1:17" x14ac:dyDescent="0.15">
      <c r="A124" s="12" t="s">
        <v>164</v>
      </c>
      <c r="B124" s="17">
        <v>73.023778243652316</v>
      </c>
      <c r="C124" s="17">
        <v>72.956886279898882</v>
      </c>
      <c r="D124" s="41">
        <v>52.672332155140879</v>
      </c>
      <c r="E124" s="41">
        <v>78.447794206782135</v>
      </c>
      <c r="F124" s="12">
        <v>80.277770000000004</v>
      </c>
      <c r="G124" s="17">
        <v>91.184719999999999</v>
      </c>
      <c r="H124" s="17">
        <v>63.882063882063875</v>
      </c>
      <c r="I124" s="12">
        <v>78.424520000000001</v>
      </c>
      <c r="J124" s="17">
        <v>58.478081058726218</v>
      </c>
      <c r="K124" s="12">
        <v>96.462681287584005</v>
      </c>
      <c r="L124" s="17">
        <v>67.631900000000002</v>
      </c>
      <c r="M124" s="14">
        <v>81.2</v>
      </c>
      <c r="N124" s="12">
        <v>73.894394320366814</v>
      </c>
      <c r="O124" s="41">
        <v>73.746487206034601</v>
      </c>
      <c r="P124" s="41">
        <v>52.828402366863905</v>
      </c>
      <c r="Q124" s="12">
        <v>78.627218934911241</v>
      </c>
    </row>
    <row r="125" spans="1:17" x14ac:dyDescent="0.15">
      <c r="A125" s="12" t="s">
        <v>165</v>
      </c>
      <c r="B125" s="17">
        <v>72.533730575221441</v>
      </c>
      <c r="C125" s="17">
        <v>72.023815601788471</v>
      </c>
      <c r="D125" s="41">
        <v>50.992094126418884</v>
      </c>
      <c r="E125" s="41">
        <v>76.310653504344558</v>
      </c>
      <c r="F125" s="12">
        <v>80.349739999999997</v>
      </c>
      <c r="G125" s="17">
        <v>91.730959999999996</v>
      </c>
      <c r="H125" s="17">
        <v>65.176268271711095</v>
      </c>
      <c r="I125" s="12">
        <v>79.627499999999998</v>
      </c>
      <c r="J125" s="17">
        <v>57.65239948119325</v>
      </c>
      <c r="K125" s="12">
        <v>96.736725663716811</v>
      </c>
      <c r="L125" s="17">
        <v>70.909700000000001</v>
      </c>
      <c r="M125" s="14">
        <v>80.099999999999994</v>
      </c>
      <c r="N125" s="12">
        <v>75.599678641110984</v>
      </c>
      <c r="O125" s="41">
        <v>75.071731894869728</v>
      </c>
      <c r="P125" s="41">
        <v>51.670012776054023</v>
      </c>
      <c r="Q125" s="12">
        <v>76.948348238729693</v>
      </c>
    </row>
    <row r="126" spans="1:17" x14ac:dyDescent="0.15">
      <c r="A126" s="12" t="s">
        <v>166</v>
      </c>
      <c r="B126" s="17">
        <v>69.148503000393561</v>
      </c>
      <c r="C126" s="17">
        <v>70.015981614059072</v>
      </c>
      <c r="D126" s="41">
        <v>43.327192356933772</v>
      </c>
      <c r="E126" s="41">
        <v>72.849556520723908</v>
      </c>
      <c r="F126" s="12">
        <v>76.600369999999998</v>
      </c>
      <c r="G126" s="17">
        <v>90.534310000000005</v>
      </c>
      <c r="H126" s="17">
        <v>54.553415061295972</v>
      </c>
      <c r="I126" s="12">
        <v>76.853769999999997</v>
      </c>
      <c r="J126" s="17">
        <v>52.863559797866365</v>
      </c>
      <c r="K126" s="12">
        <v>96.022852120413091</v>
      </c>
      <c r="L126" s="17">
        <v>64.690439999999995</v>
      </c>
      <c r="M126" s="14">
        <v>74.5</v>
      </c>
      <c r="N126" s="12">
        <v>72.412024212578231</v>
      </c>
      <c r="O126" s="41">
        <v>73.263568277418685</v>
      </c>
      <c r="P126" s="41">
        <v>44.055502995900348</v>
      </c>
      <c r="Q126" s="12">
        <v>73.730684326710815</v>
      </c>
    </row>
    <row r="127" spans="1:17" x14ac:dyDescent="0.15">
      <c r="A127" s="12" t="s">
        <v>167</v>
      </c>
      <c r="B127" s="17">
        <v>79.967084737135579</v>
      </c>
      <c r="C127" s="17">
        <v>79.401684736608274</v>
      </c>
      <c r="D127" s="41">
        <v>63.336398145117968</v>
      </c>
      <c r="E127" s="41">
        <v>85.070286882197593</v>
      </c>
      <c r="F127" s="12">
        <v>86.274550000000005</v>
      </c>
      <c r="G127" s="17">
        <v>92.717160000000007</v>
      </c>
      <c r="H127" s="17">
        <v>76.362112321877618</v>
      </c>
      <c r="I127" s="12">
        <v>83.364730000000009</v>
      </c>
      <c r="J127" s="17">
        <v>62.921348314606739</v>
      </c>
      <c r="K127" s="12">
        <v>98.057875315595268</v>
      </c>
      <c r="L127" s="17">
        <v>77.72139</v>
      </c>
      <c r="M127" s="14">
        <v>88.7</v>
      </c>
      <c r="N127" s="12">
        <v>78.093522234051264</v>
      </c>
      <c r="O127" s="41">
        <v>77.135369748587337</v>
      </c>
      <c r="P127" s="41">
        <v>62.263899973397187</v>
      </c>
      <c r="Q127" s="12">
        <v>84.197924980047887</v>
      </c>
    </row>
    <row r="128" spans="1:17" x14ac:dyDescent="0.15">
      <c r="A128" s="12" t="s">
        <v>118</v>
      </c>
      <c r="B128" s="17">
        <v>82.822009609901698</v>
      </c>
      <c r="C128" s="17">
        <v>81.391278574001518</v>
      </c>
      <c r="D128" s="41">
        <v>71.573118242935664</v>
      </c>
      <c r="E128" s="41">
        <v>90.324328690439515</v>
      </c>
      <c r="F128" s="12">
        <v>87.097260000000006</v>
      </c>
      <c r="G128" s="17">
        <v>92.497309999999999</v>
      </c>
      <c r="H128" s="17">
        <v>79.156908665105391</v>
      </c>
      <c r="I128" s="12">
        <v>84.084320000000005</v>
      </c>
      <c r="J128" s="17">
        <v>64.724861086216166</v>
      </c>
      <c r="K128" s="12">
        <v>98.237617745366151</v>
      </c>
      <c r="L128" s="17">
        <v>76.941749999999999</v>
      </c>
      <c r="M128" s="14">
        <v>91.3</v>
      </c>
      <c r="N128" s="12">
        <v>81.827676240208874</v>
      </c>
      <c r="O128" s="41">
        <v>80.300261096605738</v>
      </c>
      <c r="P128" s="41">
        <v>70.95338983050847</v>
      </c>
      <c r="Q128" s="12">
        <v>89.957627118644069</v>
      </c>
    </row>
    <row r="129" spans="1:17" x14ac:dyDescent="0.15">
      <c r="A129" s="12" t="s">
        <v>119</v>
      </c>
      <c r="B129" s="17">
        <v>80.591842800938096</v>
      </c>
      <c r="C129" s="17">
        <v>78.95600147779416</v>
      </c>
      <c r="D129" s="41">
        <v>78.800120072361054</v>
      </c>
      <c r="E129" s="41">
        <v>92.440687214440771</v>
      </c>
      <c r="F129" s="12">
        <v>71.066419999999994</v>
      </c>
      <c r="G129" s="17">
        <v>93.664860000000004</v>
      </c>
      <c r="H129" s="17">
        <v>78.662420382165607</v>
      </c>
      <c r="I129" s="12">
        <v>84.721360000000004</v>
      </c>
      <c r="J129" s="17">
        <v>23.205902079141516</v>
      </c>
      <c r="K129" s="12">
        <v>94.579945799458002</v>
      </c>
      <c r="L129" s="17">
        <v>73.892240000000001</v>
      </c>
      <c r="M129" s="14">
        <v>95</v>
      </c>
      <c r="N129" s="12">
        <v>88.027605521104221</v>
      </c>
      <c r="O129" s="41">
        <v>88.117623524704939</v>
      </c>
      <c r="P129" s="41">
        <v>87.574657454034437</v>
      </c>
      <c r="Q129" s="12">
        <v>96.861459187258461</v>
      </c>
    </row>
    <row r="130" spans="1:17" x14ac:dyDescent="0.15">
      <c r="A130" s="12" t="s">
        <v>120</v>
      </c>
      <c r="B130" s="17">
        <v>77.23852711943249</v>
      </c>
      <c r="C130" s="17">
        <v>77.962638629089582</v>
      </c>
      <c r="D130" s="41">
        <v>66.728994632965353</v>
      </c>
      <c r="E130" s="41">
        <v>85.522384771145951</v>
      </c>
      <c r="F130" s="12">
        <v>79.76088</v>
      </c>
      <c r="G130" s="17">
        <v>92.035319999999999</v>
      </c>
      <c r="H130" s="17">
        <v>72.393538913362704</v>
      </c>
      <c r="I130" s="12">
        <v>81.460380000000001</v>
      </c>
      <c r="J130" s="17">
        <v>44.501152453078696</v>
      </c>
      <c r="K130" s="12">
        <v>96.126760563380287</v>
      </c>
      <c r="L130" s="17">
        <v>70.395390000000006</v>
      </c>
      <c r="M130" s="14">
        <v>87.6</v>
      </c>
      <c r="N130" s="12">
        <v>81.58742430099214</v>
      </c>
      <c r="O130" s="41">
        <v>82.321865738951161</v>
      </c>
      <c r="P130" s="41">
        <v>72.567811934900533</v>
      </c>
      <c r="Q130" s="12">
        <v>89.330922242314642</v>
      </c>
    </row>
    <row r="131" spans="1:17" x14ac:dyDescent="0.15">
      <c r="A131" s="12" t="s">
        <v>121</v>
      </c>
      <c r="B131" s="17">
        <v>80.675763848749355</v>
      </c>
      <c r="C131" s="17">
        <v>79.665209533256174</v>
      </c>
      <c r="D131" s="41">
        <v>66.968052180738397</v>
      </c>
      <c r="E131" s="41">
        <v>87.654230380034889</v>
      </c>
      <c r="F131" s="12">
        <v>87.474360000000004</v>
      </c>
      <c r="G131" s="17">
        <v>92.808170000000004</v>
      </c>
      <c r="H131" s="17">
        <v>80.717488789237663</v>
      </c>
      <c r="I131" s="12">
        <v>83.695480000000003</v>
      </c>
      <c r="J131" s="17">
        <v>62.128528974739972</v>
      </c>
      <c r="K131" s="12">
        <v>97.789376727049444</v>
      </c>
      <c r="L131" s="17">
        <v>78.866150000000005</v>
      </c>
      <c r="M131" s="14">
        <v>88.3</v>
      </c>
      <c r="N131" s="12">
        <v>77.641612200435731</v>
      </c>
      <c r="O131" s="41">
        <v>76.18464052287581</v>
      </c>
      <c r="P131" s="41">
        <v>65.395960971182205</v>
      </c>
      <c r="Q131" s="12">
        <v>86.521443158611305</v>
      </c>
    </row>
    <row r="132" spans="1:17" x14ac:dyDescent="0.15">
      <c r="A132" s="12" t="s">
        <v>122</v>
      </c>
      <c r="B132" s="17">
        <v>79.971671402252881</v>
      </c>
      <c r="C132" s="17">
        <v>80.457532022674343</v>
      </c>
      <c r="D132" s="41">
        <v>62.641723836602203</v>
      </c>
      <c r="E132" s="41">
        <v>85.603065864833312</v>
      </c>
      <c r="F132" s="12">
        <v>87.606889999999993</v>
      </c>
      <c r="G132" s="17">
        <v>92.969790000000003</v>
      </c>
      <c r="H132" s="17">
        <v>79.370629370629374</v>
      </c>
      <c r="I132" s="12">
        <v>84.002769999999998</v>
      </c>
      <c r="J132" s="17">
        <v>59.471544715447152</v>
      </c>
      <c r="K132" s="12">
        <v>98.151318041766515</v>
      </c>
      <c r="L132" s="17">
        <v>80.010549999999995</v>
      </c>
      <c r="M132" s="14">
        <v>87.3</v>
      </c>
      <c r="N132" s="12">
        <v>76.926509967271656</v>
      </c>
      <c r="O132" s="41">
        <v>77.105028265397209</v>
      </c>
      <c r="P132" s="41">
        <v>61.198896413343363</v>
      </c>
      <c r="Q132" s="12">
        <v>84.148482568347134</v>
      </c>
    </row>
    <row r="133" spans="1:17" x14ac:dyDescent="0.15">
      <c r="A133" s="12" t="s">
        <v>123</v>
      </c>
      <c r="B133" s="17">
        <v>78.62117409463751</v>
      </c>
      <c r="C133" s="17">
        <v>78.828947167738804</v>
      </c>
      <c r="D133" s="41">
        <v>65.357833798883647</v>
      </c>
      <c r="E133" s="41">
        <v>85.788575498074792</v>
      </c>
      <c r="F133" s="12">
        <v>85.757710000000003</v>
      </c>
      <c r="G133" s="17">
        <v>92.852689999999996</v>
      </c>
      <c r="H133" s="17">
        <v>72.297297297297305</v>
      </c>
      <c r="I133" s="12">
        <v>83.57029</v>
      </c>
      <c r="J133" s="17">
        <v>54.568854568854562</v>
      </c>
      <c r="K133" s="12">
        <v>96.882284382284382</v>
      </c>
      <c r="L133" s="17">
        <v>77.248390000000001</v>
      </c>
      <c r="M133" s="14">
        <v>88</v>
      </c>
      <c r="N133" s="12">
        <v>77.759137207908921</v>
      </c>
      <c r="O133" s="41">
        <v>78.034751348112636</v>
      </c>
      <c r="P133" s="41">
        <v>65.823270078589218</v>
      </c>
      <c r="Q133" s="12">
        <v>85.681426106958028</v>
      </c>
    </row>
    <row r="134" spans="1:17" x14ac:dyDescent="0.15">
      <c r="A134" s="12" t="s">
        <v>124</v>
      </c>
      <c r="B134" s="17">
        <v>76.277986034431578</v>
      </c>
      <c r="C134" s="17">
        <v>76.18950004529222</v>
      </c>
      <c r="D134" s="41">
        <v>61.021774850481712</v>
      </c>
      <c r="E134" s="41">
        <v>83.44713898380337</v>
      </c>
      <c r="F134" s="12">
        <v>84.566760000000002</v>
      </c>
      <c r="G134" s="17">
        <v>92.734530000000007</v>
      </c>
      <c r="H134" s="17">
        <v>71.594877764842849</v>
      </c>
      <c r="I134" s="12">
        <v>80.996520000000004</v>
      </c>
      <c r="J134" s="17">
        <v>54.692454026632845</v>
      </c>
      <c r="K134" s="12">
        <v>97.430972388955581</v>
      </c>
      <c r="L134" s="17">
        <v>76.180660000000003</v>
      </c>
      <c r="M134" s="14">
        <v>81.599999999999994</v>
      </c>
      <c r="N134" s="12">
        <v>73.291224904128129</v>
      </c>
      <c r="O134" s="41">
        <v>72.445296638845022</v>
      </c>
      <c r="P134" s="41">
        <v>60.01168679392287</v>
      </c>
      <c r="Q134" s="12">
        <v>82.586677054927932</v>
      </c>
    </row>
    <row r="135" spans="1:17" x14ac:dyDescent="0.15">
      <c r="A135" s="12" t="s">
        <v>125</v>
      </c>
      <c r="B135" s="17">
        <v>78.420802732182977</v>
      </c>
      <c r="C135" s="17">
        <v>78.078801319799112</v>
      </c>
      <c r="D135" s="41">
        <v>63.715809971212131</v>
      </c>
      <c r="E135" s="41">
        <v>86.614520690075153</v>
      </c>
      <c r="F135" s="12">
        <v>86.843379999999996</v>
      </c>
      <c r="G135" s="17">
        <v>93.025180000000006</v>
      </c>
      <c r="H135" s="17">
        <v>73.870056497175142</v>
      </c>
      <c r="I135" s="12">
        <v>83.273820000000001</v>
      </c>
      <c r="J135" s="17">
        <v>57.813633067440172</v>
      </c>
      <c r="K135" s="12">
        <v>97.974607013301082</v>
      </c>
      <c r="L135" s="17">
        <v>79.182580000000002</v>
      </c>
      <c r="M135" s="14">
        <v>84.9</v>
      </c>
      <c r="N135" s="12">
        <v>74.853411513859285</v>
      </c>
      <c r="O135" s="41">
        <v>74.466950959488273</v>
      </c>
      <c r="P135" s="41">
        <v>62.121212121212125</v>
      </c>
      <c r="Q135" s="12">
        <v>85.227272727272734</v>
      </c>
    </row>
    <row r="136" spans="1:17" x14ac:dyDescent="0.15">
      <c r="A136" s="12" t="s">
        <v>126</v>
      </c>
      <c r="B136" s="17">
        <v>81.626802523433582</v>
      </c>
      <c r="C136" s="17">
        <v>81.360720400681103</v>
      </c>
      <c r="D136" s="41">
        <v>69.096219052952392</v>
      </c>
      <c r="E136" s="41">
        <v>88.579487604997453</v>
      </c>
      <c r="F136" s="12">
        <v>87.900099999999995</v>
      </c>
      <c r="G136" s="17">
        <v>92.894059999999996</v>
      </c>
      <c r="H136" s="17">
        <v>81.385281385281388</v>
      </c>
      <c r="I136" s="12">
        <v>84.316010000000006</v>
      </c>
      <c r="J136" s="17">
        <v>63.093831245568424</v>
      </c>
      <c r="K136" s="12">
        <v>98.209667793912871</v>
      </c>
      <c r="L136" s="17">
        <v>79.650170000000003</v>
      </c>
      <c r="M136" s="14">
        <v>90.2</v>
      </c>
      <c r="N136" s="12">
        <v>79.227094352499577</v>
      </c>
      <c r="O136" s="41">
        <v>78.877324688619694</v>
      </c>
      <c r="P136" s="41">
        <v>67.695620961952613</v>
      </c>
      <c r="Q136" s="12">
        <v>87.623833452979184</v>
      </c>
    </row>
    <row r="137" spans="1:17" x14ac:dyDescent="0.15">
      <c r="A137" s="12" t="s">
        <v>31</v>
      </c>
      <c r="B137" s="17">
        <v>77.137143018798653</v>
      </c>
      <c r="C137" s="17">
        <v>76.776373597595025</v>
      </c>
      <c r="D137" s="41">
        <v>57.271659226873808</v>
      </c>
      <c r="E137" s="41">
        <v>83.0006372093289</v>
      </c>
      <c r="F137" s="12">
        <v>83.114800000000002</v>
      </c>
      <c r="G137" s="17">
        <v>92.405690000000007</v>
      </c>
      <c r="H137" s="17">
        <v>64.608433734939766</v>
      </c>
      <c r="I137" s="12">
        <v>78.039029999999997</v>
      </c>
      <c r="J137" s="17">
        <v>59.452391939701585</v>
      </c>
      <c r="K137" s="12">
        <v>96.121097445600753</v>
      </c>
      <c r="L137" s="17">
        <v>70.234009999999998</v>
      </c>
      <c r="M137" s="14">
        <v>79.900000000000006</v>
      </c>
      <c r="N137" s="12">
        <v>73.909604519774007</v>
      </c>
      <c r="O137" s="41">
        <v>72.89265536723164</v>
      </c>
      <c r="P137" s="41">
        <v>57.03125</v>
      </c>
      <c r="Q137" s="12">
        <v>82.648982558139537</v>
      </c>
    </row>
    <row r="138" spans="1:17" x14ac:dyDescent="0.15">
      <c r="A138" s="12" t="s">
        <v>32</v>
      </c>
      <c r="B138" s="17">
        <v>80.013672603040035</v>
      </c>
      <c r="C138" s="17">
        <v>79.670057493455175</v>
      </c>
      <c r="D138" s="41">
        <v>56.881884857730483</v>
      </c>
      <c r="E138" s="41">
        <v>81.834161220682986</v>
      </c>
      <c r="F138" s="12">
        <v>83.513310000000004</v>
      </c>
      <c r="G138" s="17">
        <v>92.56944</v>
      </c>
      <c r="H138" s="17">
        <v>63.852242744063325</v>
      </c>
      <c r="I138" s="12">
        <v>79.183629999999994</v>
      </c>
      <c r="J138" s="17">
        <v>56.312709030100336</v>
      </c>
      <c r="K138" s="12">
        <v>96.680906999671379</v>
      </c>
      <c r="L138" s="17">
        <v>72.901610000000005</v>
      </c>
      <c r="M138" s="14">
        <v>81.5</v>
      </c>
      <c r="N138" s="12">
        <v>78.229047072330658</v>
      </c>
      <c r="O138" s="41">
        <v>76.88002296211252</v>
      </c>
      <c r="P138" s="41">
        <v>56.12658227848101</v>
      </c>
      <c r="Q138" s="12">
        <v>81.240506329113927</v>
      </c>
    </row>
    <row r="139" spans="1:17" x14ac:dyDescent="0.15">
      <c r="A139" s="12" t="s">
        <v>33</v>
      </c>
      <c r="B139" s="17">
        <v>84.690884679554571</v>
      </c>
      <c r="C139" s="17">
        <v>83.312706132235633</v>
      </c>
      <c r="D139" s="41">
        <v>71.003964120106801</v>
      </c>
      <c r="E139" s="41">
        <v>91.578654586463642</v>
      </c>
      <c r="F139" s="12">
        <v>88.916579999999996</v>
      </c>
      <c r="G139" s="17">
        <v>93.411180000000002</v>
      </c>
      <c r="H139" s="17">
        <v>77.44</v>
      </c>
      <c r="I139" s="12">
        <v>82.824640000000002</v>
      </c>
      <c r="J139" s="17">
        <v>60.051008578715518</v>
      </c>
      <c r="K139" s="12">
        <v>98.57448325017819</v>
      </c>
      <c r="L139" s="17">
        <v>79.504660000000001</v>
      </c>
      <c r="M139" s="14">
        <v>93.1</v>
      </c>
      <c r="N139" s="12">
        <v>79.333123623781063</v>
      </c>
      <c r="O139" s="41">
        <v>76.737967914438499</v>
      </c>
      <c r="P139" s="41">
        <v>69.724238026124823</v>
      </c>
      <c r="Q139" s="12">
        <v>90.856313497822924</v>
      </c>
    </row>
    <row r="140" spans="1:17" x14ac:dyDescent="0.15">
      <c r="A140" s="12" t="s">
        <v>34</v>
      </c>
      <c r="B140" s="17">
        <v>80.196309083341205</v>
      </c>
      <c r="C140" s="17">
        <v>79.234461475699263</v>
      </c>
      <c r="D140" s="41">
        <v>68.410747657739279</v>
      </c>
      <c r="E140" s="41">
        <v>88.936164968899007</v>
      </c>
      <c r="F140" s="12">
        <v>87.377929999999992</v>
      </c>
      <c r="G140" s="17">
        <v>93.174030000000002</v>
      </c>
      <c r="H140" s="17">
        <v>75.536480686695285</v>
      </c>
      <c r="I140" s="12">
        <v>79.238060000000004</v>
      </c>
      <c r="J140" s="17">
        <v>54.066749072929539</v>
      </c>
      <c r="K140" s="12">
        <v>98.500999333777486</v>
      </c>
      <c r="L140" s="17">
        <v>76.312190000000001</v>
      </c>
      <c r="M140" s="14">
        <v>85</v>
      </c>
      <c r="N140" s="12">
        <v>72.687152664269377</v>
      </c>
      <c r="O140" s="41">
        <v>69.826740764955858</v>
      </c>
      <c r="P140" s="41">
        <v>67.690339091490728</v>
      </c>
      <c r="Q140" s="12">
        <v>88.131797824696108</v>
      </c>
    </row>
    <row r="141" spans="1:17" x14ac:dyDescent="0.15">
      <c r="A141" s="12" t="s">
        <v>35</v>
      </c>
      <c r="B141" s="17">
        <v>72.456767805741876</v>
      </c>
      <c r="C141" s="17">
        <v>72.704215004802478</v>
      </c>
      <c r="D141" s="41">
        <v>47.671187599924039</v>
      </c>
      <c r="E141" s="41">
        <v>74.626060198401134</v>
      </c>
      <c r="F141" s="12">
        <v>84.234880000000004</v>
      </c>
      <c r="G141" s="17">
        <v>93.342190000000002</v>
      </c>
      <c r="H141" s="17">
        <v>71.899886234357226</v>
      </c>
      <c r="I141" s="12">
        <v>81.261130000000009</v>
      </c>
      <c r="J141" s="17">
        <v>51.602191598870995</v>
      </c>
      <c r="K141" s="12">
        <v>97.282307265668337</v>
      </c>
      <c r="L141" s="17">
        <v>78.477130000000002</v>
      </c>
      <c r="M141" s="14">
        <v>79.2</v>
      </c>
      <c r="N141" s="12">
        <v>69.456264775413715</v>
      </c>
      <c r="O141" s="41">
        <v>68.995271867612303</v>
      </c>
      <c r="P141" s="41">
        <v>46.084460844608444</v>
      </c>
      <c r="Q141" s="12">
        <v>73.226732267322674</v>
      </c>
    </row>
    <row r="142" spans="1:17" x14ac:dyDescent="0.15">
      <c r="A142" s="12" t="s">
        <v>36</v>
      </c>
      <c r="B142" s="17">
        <v>84.126148213553492</v>
      </c>
      <c r="C142" s="17">
        <v>82.758589926379258</v>
      </c>
      <c r="D142" s="41">
        <v>66.215091975302229</v>
      </c>
      <c r="E142" s="41">
        <v>88.466019745607753</v>
      </c>
      <c r="F142" s="12">
        <v>87.808620000000005</v>
      </c>
      <c r="G142" s="17">
        <v>93.116879999999995</v>
      </c>
      <c r="H142" s="17">
        <v>76.229508196721312</v>
      </c>
      <c r="I142" s="12">
        <v>82.011220000000009</v>
      </c>
      <c r="J142" s="17">
        <v>60.290016731734518</v>
      </c>
      <c r="K142" s="12">
        <v>98.558914947725356</v>
      </c>
      <c r="L142" s="17">
        <v>78.075019999999995</v>
      </c>
      <c r="M142" s="14">
        <v>90</v>
      </c>
      <c r="N142" s="12">
        <v>79.475367882277666</v>
      </c>
      <c r="O142" s="41">
        <v>77.146513115802946</v>
      </c>
      <c r="P142" s="41">
        <v>65.129280223619844</v>
      </c>
      <c r="Q142" s="12">
        <v>87.817377125553236</v>
      </c>
    </row>
    <row r="143" spans="1:17" x14ac:dyDescent="0.15">
      <c r="A143" s="12" t="s">
        <v>37</v>
      </c>
      <c r="B143" s="17">
        <v>76.481018867016886</v>
      </c>
      <c r="C143" s="17">
        <v>76.821832792967371</v>
      </c>
      <c r="D143" s="41">
        <v>59.502229407697747</v>
      </c>
      <c r="E143" s="41">
        <v>83.616393252228676</v>
      </c>
      <c r="F143" s="12">
        <v>81.960009999999997</v>
      </c>
      <c r="G143" s="17">
        <v>92.537099999999995</v>
      </c>
      <c r="H143" s="17">
        <v>66.809116809116802</v>
      </c>
      <c r="I143" s="12">
        <v>79.7333</v>
      </c>
      <c r="J143" s="17">
        <v>56.240760295670533</v>
      </c>
      <c r="K143" s="12">
        <v>96.235842771485679</v>
      </c>
      <c r="L143" s="17">
        <v>71.167540000000002</v>
      </c>
      <c r="M143" s="14">
        <v>75.400000000000006</v>
      </c>
      <c r="N143" s="12">
        <v>75.380710659898469</v>
      </c>
      <c r="O143" s="41">
        <v>74.798447297700804</v>
      </c>
      <c r="P143" s="41">
        <v>59.473299195318219</v>
      </c>
      <c r="Q143" s="12">
        <v>83.638137039746411</v>
      </c>
    </row>
    <row r="144" spans="1:17" x14ac:dyDescent="0.15">
      <c r="A144" s="12" t="s">
        <v>38</v>
      </c>
      <c r="B144" s="17">
        <v>82.872307883771583</v>
      </c>
      <c r="C144" s="17">
        <v>81.009875625176761</v>
      </c>
      <c r="D144" s="41">
        <v>67.801686903044853</v>
      </c>
      <c r="E144" s="41">
        <v>87.118330722492658</v>
      </c>
      <c r="F144" s="12">
        <v>86.024540000000002</v>
      </c>
      <c r="G144" s="17">
        <v>92.87218</v>
      </c>
      <c r="H144" s="17">
        <v>73.707370737073703</v>
      </c>
      <c r="I144" s="12">
        <v>82.704939999999993</v>
      </c>
      <c r="J144" s="17">
        <v>60.948244661599716</v>
      </c>
      <c r="K144" s="12">
        <v>97.851442602823823</v>
      </c>
      <c r="L144" s="17">
        <v>76.295230000000004</v>
      </c>
      <c r="M144" s="14">
        <v>86.8</v>
      </c>
      <c r="N144" s="12">
        <v>81.30268199233717</v>
      </c>
      <c r="O144" s="41">
        <v>78.761174968071529</v>
      </c>
      <c r="P144" s="41">
        <v>67.032503165892791</v>
      </c>
      <c r="Q144" s="12">
        <v>86.682144364710851</v>
      </c>
    </row>
    <row r="145" spans="1:17" x14ac:dyDescent="0.15">
      <c r="A145" s="12" t="s">
        <v>39</v>
      </c>
      <c r="B145" s="17">
        <v>78.911595686233142</v>
      </c>
      <c r="C145" s="17">
        <v>78.212314890309145</v>
      </c>
      <c r="D145" s="41">
        <v>60.704849057298681</v>
      </c>
      <c r="E145" s="41">
        <v>84.59592771281676</v>
      </c>
      <c r="F145" s="12">
        <v>83.213419999999999</v>
      </c>
      <c r="G145" s="17">
        <v>92.169939999999997</v>
      </c>
      <c r="H145" s="17">
        <v>67.801556420233467</v>
      </c>
      <c r="I145" s="12">
        <v>80.973739999999992</v>
      </c>
      <c r="J145" s="17">
        <v>58.990883370009428</v>
      </c>
      <c r="K145" s="12">
        <v>96.385862343874578</v>
      </c>
      <c r="L145" s="17">
        <v>72.819839999999999</v>
      </c>
      <c r="M145" s="14">
        <v>81.099999999999994</v>
      </c>
      <c r="N145" s="12">
        <v>79.448649870071179</v>
      </c>
      <c r="O145" s="41">
        <v>78.601287990057628</v>
      </c>
      <c r="P145" s="41">
        <v>60.203895867467679</v>
      </c>
      <c r="Q145" s="12">
        <v>84.23448024758784</v>
      </c>
    </row>
    <row r="146" spans="1:17" x14ac:dyDescent="0.15">
      <c r="A146" s="12" t="s">
        <v>40</v>
      </c>
      <c r="B146" s="17">
        <v>77.824944616096488</v>
      </c>
      <c r="C146" s="17">
        <v>76.648585931646039</v>
      </c>
      <c r="D146" s="41">
        <v>59.023504540540785</v>
      </c>
      <c r="E146" s="41">
        <v>81.895238595243057</v>
      </c>
      <c r="F146" s="12">
        <v>86.033289999999994</v>
      </c>
      <c r="G146" s="17">
        <v>93.164699999999996</v>
      </c>
      <c r="H146" s="17">
        <v>69.090909090909093</v>
      </c>
      <c r="I146" s="12">
        <v>80.410889999999995</v>
      </c>
      <c r="J146" s="17">
        <v>51.447296559257239</v>
      </c>
      <c r="K146" s="12">
        <v>97.513036502206177</v>
      </c>
      <c r="L146" s="17">
        <v>77.746740000000003</v>
      </c>
      <c r="M146" s="14">
        <v>83.6</v>
      </c>
      <c r="N146" s="12">
        <v>72.128202703980335</v>
      </c>
      <c r="O146" s="41">
        <v>69.556585043017876</v>
      </c>
      <c r="P146" s="41">
        <v>57.560803665844205</v>
      </c>
      <c r="Q146" s="12">
        <v>80.807190694395487</v>
      </c>
    </row>
    <row r="147" spans="1:17" x14ac:dyDescent="0.15">
      <c r="A147" s="12" t="s">
        <v>41</v>
      </c>
      <c r="B147" s="17">
        <v>81.459902044020922</v>
      </c>
      <c r="C147" s="17">
        <v>79.783542255734304</v>
      </c>
      <c r="D147" s="41">
        <v>59.620928915797414</v>
      </c>
      <c r="E147" s="41">
        <v>83.772777637791506</v>
      </c>
      <c r="F147" s="12">
        <v>83.833640000000003</v>
      </c>
      <c r="G147" s="17">
        <v>92.841409999999996</v>
      </c>
      <c r="H147" s="17">
        <v>68.642951251646906</v>
      </c>
      <c r="I147" s="12">
        <v>81.448560000000001</v>
      </c>
      <c r="J147" s="17">
        <v>60.342084327764525</v>
      </c>
      <c r="K147" s="12">
        <v>97.452861395964277</v>
      </c>
      <c r="L147" s="17">
        <v>74.268010000000004</v>
      </c>
      <c r="M147" s="14">
        <v>84.9</v>
      </c>
      <c r="N147" s="12">
        <v>80.910657856937661</v>
      </c>
      <c r="O147" s="41">
        <v>79.143924159724222</v>
      </c>
      <c r="P147" s="41">
        <v>58.974358974358978</v>
      </c>
      <c r="Q147" s="12">
        <v>83.321571394965886</v>
      </c>
    </row>
    <row r="148" spans="1:17" x14ac:dyDescent="0.15">
      <c r="A148" s="12" t="s">
        <v>42</v>
      </c>
      <c r="B148" s="17">
        <v>82.488322326703681</v>
      </c>
      <c r="C148" s="17">
        <v>81.545534020251438</v>
      </c>
      <c r="D148" s="41">
        <v>66.58315001767042</v>
      </c>
      <c r="E148" s="41">
        <v>87.847612448922845</v>
      </c>
      <c r="F148" s="12">
        <v>85.387720000000002</v>
      </c>
      <c r="G148" s="17">
        <v>92.746470000000002</v>
      </c>
      <c r="H148" s="17">
        <v>75.487012987012989</v>
      </c>
      <c r="I148" s="12">
        <v>82.289510000000007</v>
      </c>
      <c r="J148" s="17">
        <v>60.089385474860336</v>
      </c>
      <c r="K148" s="12">
        <v>98.185117967332118</v>
      </c>
      <c r="L148" s="17">
        <v>75.417270000000002</v>
      </c>
      <c r="M148" s="14">
        <v>87.1</v>
      </c>
      <c r="N148" s="12">
        <v>80.648880105401844</v>
      </c>
      <c r="O148" s="41">
        <v>79.62779973649539</v>
      </c>
      <c r="P148" s="41">
        <v>65.559157212317672</v>
      </c>
      <c r="Q148" s="12">
        <v>87.03403565640194</v>
      </c>
    </row>
    <row r="149" spans="1:17" x14ac:dyDescent="0.15">
      <c r="A149" s="12" t="s">
        <v>43</v>
      </c>
      <c r="B149" s="17">
        <v>80.991482107022179</v>
      </c>
      <c r="C149" s="17">
        <v>79.308197428321492</v>
      </c>
      <c r="D149" s="41">
        <v>63.855192526623306</v>
      </c>
      <c r="E149" s="41">
        <v>85.745628298504172</v>
      </c>
      <c r="F149" s="12">
        <v>84.332359999999994</v>
      </c>
      <c r="G149" s="17">
        <v>92.310069999999996</v>
      </c>
      <c r="H149" s="17">
        <v>73.118279569892479</v>
      </c>
      <c r="I149" s="12">
        <v>81.588120000000004</v>
      </c>
      <c r="J149" s="17">
        <v>59.932088285229199</v>
      </c>
      <c r="K149" s="12">
        <v>97.601370645345526</v>
      </c>
      <c r="L149" s="17">
        <v>73.201819999999998</v>
      </c>
      <c r="M149" s="14">
        <v>84.6</v>
      </c>
      <c r="N149" s="12">
        <v>79.71214017521902</v>
      </c>
      <c r="O149" s="41">
        <v>77.521902377972467</v>
      </c>
      <c r="P149" s="41">
        <v>63.282808137215795</v>
      </c>
      <c r="Q149" s="12">
        <v>85.380933386517754</v>
      </c>
    </row>
    <row r="150" spans="1:17" x14ac:dyDescent="0.15">
      <c r="A150" s="12" t="s">
        <v>44</v>
      </c>
      <c r="B150" s="17">
        <v>82.973376063301046</v>
      </c>
      <c r="C150" s="17">
        <v>81.064472588476747</v>
      </c>
      <c r="D150" s="41">
        <v>65.932507824567821</v>
      </c>
      <c r="E150" s="41">
        <v>87.415703992519809</v>
      </c>
      <c r="F150" s="12">
        <v>87.203689999999995</v>
      </c>
      <c r="G150" s="17">
        <v>92.678759999999997</v>
      </c>
      <c r="H150" s="17">
        <v>89.312977099236647</v>
      </c>
      <c r="I150" s="12">
        <v>85.059100000000001</v>
      </c>
      <c r="J150" s="17">
        <v>70.045089198196436</v>
      </c>
      <c r="K150" s="12">
        <v>97.221232632703959</v>
      </c>
      <c r="L150" s="17">
        <v>79.152649999999994</v>
      </c>
      <c r="M150" s="14">
        <v>90.8</v>
      </c>
      <c r="N150" s="12">
        <v>81.819502979218143</v>
      </c>
      <c r="O150" s="41">
        <v>79.857578840284845</v>
      </c>
      <c r="P150" s="41">
        <v>64.730290456431533</v>
      </c>
      <c r="Q150" s="12">
        <v>86.445366528354086</v>
      </c>
    </row>
    <row r="151" spans="1:17" x14ac:dyDescent="0.15">
      <c r="A151" s="12" t="s">
        <v>45</v>
      </c>
      <c r="B151" s="17">
        <v>82.363954184059835</v>
      </c>
      <c r="C151" s="17">
        <v>80.557199549739366</v>
      </c>
      <c r="D151" s="41">
        <v>63.261391965372873</v>
      </c>
      <c r="E151" s="41">
        <v>85.65523988591373</v>
      </c>
      <c r="F151" s="12">
        <v>85.42286</v>
      </c>
      <c r="G151" s="17">
        <v>92.510220000000004</v>
      </c>
      <c r="H151" s="17">
        <v>74.024526198439247</v>
      </c>
      <c r="I151" s="12">
        <v>82.423839999999998</v>
      </c>
      <c r="J151" s="17">
        <v>65.015576323987531</v>
      </c>
      <c r="K151" s="12">
        <v>97.485092040445949</v>
      </c>
      <c r="L151" s="17">
        <v>75.498949999999994</v>
      </c>
      <c r="M151" s="14">
        <v>87.8</v>
      </c>
      <c r="N151" s="12">
        <v>81.120709252102756</v>
      </c>
      <c r="O151" s="41">
        <v>79.14298704250966</v>
      </c>
      <c r="P151" s="41">
        <v>62.193999631879258</v>
      </c>
      <c r="Q151" s="12">
        <v>84.83342536351924</v>
      </c>
    </row>
    <row r="152" spans="1:17" x14ac:dyDescent="0.15">
      <c r="A152" s="12" t="s">
        <v>46</v>
      </c>
      <c r="B152" s="17">
        <v>73.717611492100261</v>
      </c>
      <c r="C152" s="17">
        <v>74.121128960434419</v>
      </c>
      <c r="D152" s="41">
        <v>56.843773416575139</v>
      </c>
      <c r="E152" s="41">
        <v>81.284167000664326</v>
      </c>
      <c r="F152" s="12">
        <v>85.549549999999996</v>
      </c>
      <c r="G152" s="17">
        <v>93.312979999999996</v>
      </c>
      <c r="H152" s="17">
        <v>68.900343642611688</v>
      </c>
      <c r="I152" s="12">
        <v>81.124719999999996</v>
      </c>
      <c r="J152" s="17">
        <v>53.432465923172245</v>
      </c>
      <c r="K152" s="12">
        <v>97.711670480549202</v>
      </c>
      <c r="L152" s="17">
        <v>78.395229999999998</v>
      </c>
      <c r="M152" s="14">
        <v>80.3</v>
      </c>
      <c r="N152" s="12">
        <v>70.171448565430367</v>
      </c>
      <c r="O152" s="41">
        <v>69.96151154653603</v>
      </c>
      <c r="P152" s="41">
        <v>55.91263650546022</v>
      </c>
      <c r="Q152" s="12">
        <v>80.46801872074883</v>
      </c>
    </row>
    <row r="153" spans="1:17" x14ac:dyDescent="0.15">
      <c r="A153" s="12" t="s">
        <v>47</v>
      </c>
      <c r="B153" s="17">
        <v>77.250105518987823</v>
      </c>
      <c r="C153" s="17">
        <v>76.089409599769823</v>
      </c>
      <c r="D153" s="41">
        <v>59.317792319061056</v>
      </c>
      <c r="E153" s="41">
        <v>83.988905801551439</v>
      </c>
      <c r="F153" s="12">
        <v>83.6768</v>
      </c>
      <c r="G153" s="17">
        <v>92.805760000000006</v>
      </c>
      <c r="H153" s="17">
        <v>67.52</v>
      </c>
      <c r="I153" s="12">
        <v>80.856790000000004</v>
      </c>
      <c r="J153" s="17">
        <v>55.158516926383662</v>
      </c>
      <c r="K153" s="12">
        <v>96.526838069463238</v>
      </c>
      <c r="L153" s="17">
        <v>75.026589999999999</v>
      </c>
      <c r="M153" s="14">
        <v>81.2</v>
      </c>
      <c r="N153" s="12">
        <v>76.857036207540133</v>
      </c>
      <c r="O153" s="41">
        <v>75.251959686450164</v>
      </c>
      <c r="P153" s="41">
        <v>59.090909090909093</v>
      </c>
      <c r="Q153" s="12">
        <v>83.852511125238394</v>
      </c>
    </row>
    <row r="154" spans="1:17" x14ac:dyDescent="0.15">
      <c r="A154" s="12" t="s">
        <v>48</v>
      </c>
      <c r="B154" s="17">
        <v>79.10891212011569</v>
      </c>
      <c r="C154" s="17">
        <v>77.814383799859215</v>
      </c>
      <c r="D154" s="41">
        <v>62.725690474645255</v>
      </c>
      <c r="E154" s="41">
        <v>85.684821523608306</v>
      </c>
      <c r="F154" s="12">
        <v>87.318259999999995</v>
      </c>
      <c r="G154" s="17">
        <v>93.333359999999999</v>
      </c>
      <c r="H154" s="17">
        <v>73.333333333333329</v>
      </c>
      <c r="I154" s="12">
        <v>82.036550000000005</v>
      </c>
      <c r="J154" s="17">
        <v>54.790096878363833</v>
      </c>
      <c r="K154" s="12">
        <v>98.117942283563366</v>
      </c>
      <c r="L154" s="17">
        <v>79.366420000000005</v>
      </c>
      <c r="M154" s="14">
        <v>85.5</v>
      </c>
      <c r="N154" s="12">
        <v>74.485279969212996</v>
      </c>
      <c r="O154" s="41">
        <v>72.349432364825859</v>
      </c>
      <c r="P154" s="41">
        <v>60.984719864176576</v>
      </c>
      <c r="Q154" s="12">
        <v>84.414261460101869</v>
      </c>
    </row>
    <row r="155" spans="1:17" x14ac:dyDescent="0.15">
      <c r="A155" s="12" t="s">
        <v>49</v>
      </c>
      <c r="B155" s="17">
        <v>69.313795181556884</v>
      </c>
      <c r="C155" s="17">
        <v>69.499193754891863</v>
      </c>
      <c r="D155" s="41">
        <v>46.467207282539043</v>
      </c>
      <c r="E155" s="41">
        <v>72.595923467977087</v>
      </c>
      <c r="F155" s="12">
        <v>79.301010000000005</v>
      </c>
      <c r="G155" s="17">
        <v>92.461070000000007</v>
      </c>
      <c r="H155" s="17">
        <v>61.274509803921575</v>
      </c>
      <c r="I155" s="12">
        <v>78.645620000000008</v>
      </c>
      <c r="J155" s="17">
        <v>46.937799043062199</v>
      </c>
      <c r="K155" s="12">
        <v>95.739471106758074</v>
      </c>
      <c r="L155" s="17">
        <v>71.360860000000002</v>
      </c>
      <c r="M155" s="14">
        <v>60.1</v>
      </c>
      <c r="N155" s="12">
        <v>69.2665349296757</v>
      </c>
      <c r="O155" s="41">
        <v>68.894571661048474</v>
      </c>
      <c r="P155" s="41">
        <v>46.050642479213913</v>
      </c>
      <c r="Q155" s="12">
        <v>72.203325774754347</v>
      </c>
    </row>
    <row r="156" spans="1:17" x14ac:dyDescent="0.15">
      <c r="A156" s="12" t="s">
        <v>50</v>
      </c>
      <c r="B156" s="17">
        <v>70.78098138045172</v>
      </c>
      <c r="C156" s="17">
        <v>70.883587770677295</v>
      </c>
      <c r="D156" s="41">
        <v>42.19674809895244</v>
      </c>
      <c r="E156" s="41">
        <v>70.462790269498271</v>
      </c>
      <c r="F156" s="12">
        <v>75.152069999999995</v>
      </c>
      <c r="G156" s="17">
        <v>91.451920000000001</v>
      </c>
      <c r="H156" s="17">
        <v>57.571623465211466</v>
      </c>
      <c r="I156" s="12">
        <v>76.879270000000005</v>
      </c>
      <c r="J156" s="17">
        <v>49.226174314417591</v>
      </c>
      <c r="K156" s="12">
        <v>93.391642371234212</v>
      </c>
      <c r="L156" s="17">
        <v>66.430980000000005</v>
      </c>
      <c r="M156" s="14">
        <v>66.599999999999994</v>
      </c>
      <c r="N156" s="12">
        <v>77.001671930150479</v>
      </c>
      <c r="O156" s="41">
        <v>76.68586290172766</v>
      </c>
      <c r="P156" s="41">
        <v>42.675544794188866</v>
      </c>
      <c r="Q156" s="12">
        <v>71.458837772397104</v>
      </c>
    </row>
    <row r="157" spans="1:17" x14ac:dyDescent="0.15">
      <c r="A157" s="12" t="s">
        <v>51</v>
      </c>
      <c r="B157" s="17">
        <v>80.725611352685206</v>
      </c>
      <c r="C157" s="17">
        <v>78.547052416521382</v>
      </c>
      <c r="D157" s="41">
        <v>62.831861889916084</v>
      </c>
      <c r="E157" s="41">
        <v>86.466557618275147</v>
      </c>
      <c r="F157" s="12">
        <v>84.85915</v>
      </c>
      <c r="G157" s="17">
        <v>92.705780000000004</v>
      </c>
      <c r="H157" s="17">
        <v>73.73096446700508</v>
      </c>
      <c r="I157" s="12">
        <v>82.811309999999992</v>
      </c>
      <c r="J157" s="17">
        <v>60.336743393009371</v>
      </c>
      <c r="K157" s="12">
        <v>97.342192691029908</v>
      </c>
      <c r="L157" s="17">
        <v>76.250510000000006</v>
      </c>
      <c r="M157" s="14">
        <v>83.8</v>
      </c>
      <c r="N157" s="12">
        <v>80.988300492610847</v>
      </c>
      <c r="O157" s="41">
        <v>78.802339901477836</v>
      </c>
      <c r="P157" s="41">
        <v>62.359410147463137</v>
      </c>
      <c r="Q157" s="12">
        <v>86.128467883029245</v>
      </c>
    </row>
    <row r="158" spans="1:17" x14ac:dyDescent="0.15">
      <c r="A158" s="12" t="s">
        <v>52</v>
      </c>
      <c r="B158" s="17">
        <v>80.487875056022446</v>
      </c>
      <c r="C158" s="17">
        <v>79.298293296158391</v>
      </c>
      <c r="D158" s="41">
        <v>62.312270956546577</v>
      </c>
      <c r="E158" s="41">
        <v>85.463085066566023</v>
      </c>
      <c r="F158" s="12">
        <v>85.139330000000001</v>
      </c>
      <c r="G158" s="17">
        <v>92.735159999999993</v>
      </c>
      <c r="H158" s="17">
        <v>72.727272727272734</v>
      </c>
      <c r="I158" s="12">
        <v>82.569879999999998</v>
      </c>
      <c r="J158" s="17">
        <v>60.397096498719037</v>
      </c>
      <c r="K158" s="12">
        <v>97.275008963786306</v>
      </c>
      <c r="L158" s="17">
        <v>76.459370000000007</v>
      </c>
      <c r="M158" s="14">
        <v>86.8</v>
      </c>
      <c r="N158" s="12">
        <v>80.162449234614186</v>
      </c>
      <c r="O158" s="41">
        <v>78.678537956888476</v>
      </c>
      <c r="P158" s="41">
        <v>61.915650406504064</v>
      </c>
      <c r="Q158" s="12">
        <v>85.340447154471548</v>
      </c>
    </row>
    <row r="159" spans="1:17" x14ac:dyDescent="0.15">
      <c r="A159" s="12" t="s">
        <v>53</v>
      </c>
      <c r="B159" s="17">
        <v>81.813040706608646</v>
      </c>
      <c r="C159" s="17">
        <v>80.857350183023186</v>
      </c>
      <c r="D159" s="41">
        <v>65.326437997848529</v>
      </c>
      <c r="E159" s="41">
        <v>84.783963668552815</v>
      </c>
      <c r="F159" s="12">
        <v>85.943179999999998</v>
      </c>
      <c r="G159" s="17">
        <v>92.639880000000005</v>
      </c>
      <c r="H159" s="17">
        <v>78.719397363465163</v>
      </c>
      <c r="I159" s="12">
        <v>82.306330000000003</v>
      </c>
      <c r="J159" s="17">
        <v>60.94566353187043</v>
      </c>
      <c r="K159" s="12">
        <v>97.613787008395931</v>
      </c>
      <c r="L159" s="17">
        <v>77.045199999999994</v>
      </c>
      <c r="M159" s="14">
        <v>87.1</v>
      </c>
      <c r="N159" s="12">
        <v>78.159624413145551</v>
      </c>
      <c r="O159" s="41">
        <v>75.887323943661983</v>
      </c>
      <c r="P159" s="41">
        <v>64.497789008212266</v>
      </c>
      <c r="Q159" s="12">
        <v>84.270372710044214</v>
      </c>
    </row>
    <row r="160" spans="1:17" x14ac:dyDescent="0.15">
      <c r="A160" s="12" t="s">
        <v>54</v>
      </c>
      <c r="B160" s="17">
        <v>77.604994414809084</v>
      </c>
      <c r="C160" s="17">
        <v>76.132903020478324</v>
      </c>
      <c r="D160" s="41">
        <v>57.221149984332357</v>
      </c>
      <c r="E160" s="41">
        <v>79.546453095846445</v>
      </c>
      <c r="F160" s="12">
        <v>79.652630000000002</v>
      </c>
      <c r="G160" s="17">
        <v>91.539810000000003</v>
      </c>
      <c r="H160" s="17">
        <v>62.599049128367668</v>
      </c>
      <c r="I160" s="12">
        <v>79.760369999999995</v>
      </c>
      <c r="J160" s="17">
        <v>57.704081632653057</v>
      </c>
      <c r="K160" s="12">
        <v>95.357917570498913</v>
      </c>
      <c r="L160" s="17">
        <v>69.355959999999996</v>
      </c>
      <c r="M160" s="14">
        <v>78.099999999999994</v>
      </c>
      <c r="N160" s="12">
        <v>78.853792320786837</v>
      </c>
      <c r="O160" s="41">
        <v>77.359561187819182</v>
      </c>
      <c r="P160" s="41">
        <v>57.03125</v>
      </c>
      <c r="Q160" s="12">
        <v>79.629629629629633</v>
      </c>
    </row>
    <row r="161" spans="1:17" x14ac:dyDescent="0.15">
      <c r="A161" s="12" t="s">
        <v>55</v>
      </c>
      <c r="B161" s="17">
        <v>84.487523015237088</v>
      </c>
      <c r="C161" s="17">
        <v>82.167695321417455</v>
      </c>
      <c r="D161" s="41">
        <v>71.036583727844643</v>
      </c>
      <c r="E161" s="41">
        <v>90.355018377575618</v>
      </c>
      <c r="F161" s="12">
        <v>87.771900000000002</v>
      </c>
      <c r="G161" s="17">
        <v>92.639009999999999</v>
      </c>
      <c r="H161" s="17">
        <v>83.711048158640224</v>
      </c>
      <c r="I161" s="12">
        <v>84.558959999999999</v>
      </c>
      <c r="J161" s="17">
        <v>67.608044501497645</v>
      </c>
      <c r="K161" s="12">
        <v>98.099581908019758</v>
      </c>
      <c r="L161" s="17">
        <v>78.346900000000005</v>
      </c>
      <c r="M161" s="14">
        <v>93.4</v>
      </c>
      <c r="N161" s="12">
        <v>83.668380863331777</v>
      </c>
      <c r="O161" s="41">
        <v>81.190587501947959</v>
      </c>
      <c r="P161" s="41">
        <v>70.356425702811237</v>
      </c>
      <c r="Q161" s="12">
        <v>89.934738955823292</v>
      </c>
    </row>
    <row r="162" spans="1:17" x14ac:dyDescent="0.15">
      <c r="A162" s="12" t="s">
        <v>56</v>
      </c>
      <c r="B162" s="17">
        <v>85.824022771100346</v>
      </c>
      <c r="C162" s="17">
        <v>84.674331995175379</v>
      </c>
      <c r="D162" s="41">
        <v>74.119479404066595</v>
      </c>
      <c r="E162" s="41">
        <v>90.565335582650249</v>
      </c>
      <c r="F162" s="12">
        <v>88.367519999999999</v>
      </c>
      <c r="G162" s="17">
        <v>92.714240000000004</v>
      </c>
      <c r="H162" s="17">
        <v>85.667215815486003</v>
      </c>
      <c r="I162" s="12">
        <v>85.517169999999993</v>
      </c>
      <c r="J162" s="17">
        <v>65.404436477705573</v>
      </c>
      <c r="K162" s="12">
        <v>97.886178861788622</v>
      </c>
      <c r="L162" s="17">
        <v>79.461860000000001</v>
      </c>
      <c r="M162" s="14">
        <v>92.9</v>
      </c>
      <c r="N162" s="12">
        <v>84.186971655892592</v>
      </c>
      <c r="O162" s="41">
        <v>82.2144869882314</v>
      </c>
      <c r="P162" s="41">
        <v>72.974413646055439</v>
      </c>
      <c r="Q162" s="12">
        <v>89.898720682302766</v>
      </c>
    </row>
    <row r="163" spans="1:17" x14ac:dyDescent="0.15">
      <c r="A163" s="12" t="s">
        <v>57</v>
      </c>
      <c r="B163" s="17">
        <v>83.987143687849425</v>
      </c>
      <c r="C163" s="17">
        <v>82.671458998794677</v>
      </c>
      <c r="D163" s="41">
        <v>65.278896347744592</v>
      </c>
      <c r="E163" s="41">
        <v>87.310460320882626</v>
      </c>
      <c r="F163" s="12">
        <v>85.524259999999998</v>
      </c>
      <c r="G163" s="17">
        <v>92.354590000000002</v>
      </c>
      <c r="H163" s="17">
        <v>75.742574257425744</v>
      </c>
      <c r="I163" s="12">
        <v>82.162859999999995</v>
      </c>
      <c r="J163" s="17">
        <v>64.244641923680078</v>
      </c>
      <c r="K163" s="12">
        <v>98.046550290939322</v>
      </c>
      <c r="L163" s="17">
        <v>74.90231</v>
      </c>
      <c r="M163" s="14">
        <v>89.1</v>
      </c>
      <c r="N163" s="12">
        <v>82.677165354330711</v>
      </c>
      <c r="O163" s="41">
        <v>80.937557223951657</v>
      </c>
      <c r="P163" s="41">
        <v>64.759865402263699</v>
      </c>
      <c r="Q163" s="12">
        <v>87.121443866625881</v>
      </c>
    </row>
    <row r="164" spans="1:17" x14ac:dyDescent="0.15">
      <c r="A164" s="12" t="s">
        <v>58</v>
      </c>
      <c r="B164" s="17">
        <v>84.2399761492359</v>
      </c>
      <c r="C164" s="17">
        <v>83.303865808394889</v>
      </c>
      <c r="D164" s="41">
        <v>67.021816364816019</v>
      </c>
      <c r="E164" s="41">
        <v>87.458512768391699</v>
      </c>
      <c r="F164" s="12">
        <v>86.669430000000006</v>
      </c>
      <c r="G164" s="17">
        <v>92.391270000000006</v>
      </c>
      <c r="H164" s="17">
        <v>82.562277580071168</v>
      </c>
      <c r="I164" s="12">
        <v>84.525999999999996</v>
      </c>
      <c r="J164" s="17">
        <v>67.182662538699688</v>
      </c>
      <c r="K164" s="12">
        <v>98.112338858195216</v>
      </c>
      <c r="L164" s="17">
        <v>77.473699999999994</v>
      </c>
      <c r="M164" s="14">
        <v>90.1</v>
      </c>
      <c r="N164" s="12">
        <v>84.273962119762771</v>
      </c>
      <c r="O164" s="41">
        <v>83.355653338435047</v>
      </c>
      <c r="P164" s="41">
        <v>66.325609389106233</v>
      </c>
      <c r="Q164" s="12">
        <v>86.758952753535951</v>
      </c>
    </row>
    <row r="165" spans="1:17" x14ac:dyDescent="0.15">
      <c r="A165" s="12" t="s">
        <v>59</v>
      </c>
      <c r="B165" s="17">
        <v>82.724427419267371</v>
      </c>
      <c r="C165" s="17">
        <v>81.636642188085602</v>
      </c>
      <c r="D165" s="41">
        <v>61.994719600414072</v>
      </c>
      <c r="E165" s="41">
        <v>85.483831614721765</v>
      </c>
      <c r="F165" s="12">
        <v>85.422030000000007</v>
      </c>
      <c r="G165" s="17">
        <v>92.503780000000006</v>
      </c>
      <c r="H165" s="17">
        <v>74.954954954954957</v>
      </c>
      <c r="I165" s="12">
        <v>82.178280000000001</v>
      </c>
      <c r="J165" s="17">
        <v>62.077241981234998</v>
      </c>
      <c r="K165" s="12">
        <v>97.128499641062461</v>
      </c>
      <c r="L165" s="17">
        <v>75.343760000000003</v>
      </c>
      <c r="M165" s="14">
        <v>87.9</v>
      </c>
      <c r="N165" s="12">
        <v>79.394719896973598</v>
      </c>
      <c r="O165" s="41">
        <v>77.607855763039282</v>
      </c>
      <c r="P165" s="41">
        <v>61.008933263268531</v>
      </c>
      <c r="Q165" s="12">
        <v>84.340514976353134</v>
      </c>
    </row>
    <row r="166" spans="1:17" x14ac:dyDescent="0.15">
      <c r="A166" s="12" t="s">
        <v>60</v>
      </c>
      <c r="B166" s="17">
        <v>76.266835653181388</v>
      </c>
      <c r="C166" s="17">
        <v>75.143773088314632</v>
      </c>
      <c r="D166" s="41">
        <v>56.846126066908354</v>
      </c>
      <c r="E166" s="41">
        <v>82.455210916824598</v>
      </c>
      <c r="F166" s="12">
        <v>84.953950000000006</v>
      </c>
      <c r="G166" s="17">
        <v>93.052610000000001</v>
      </c>
      <c r="H166" s="17">
        <v>70.760233918128662</v>
      </c>
      <c r="I166" s="12">
        <v>81.767110000000002</v>
      </c>
      <c r="J166" s="17">
        <v>59.008307372793354</v>
      </c>
      <c r="K166" s="12">
        <v>97.549967762733729</v>
      </c>
      <c r="L166" s="17">
        <v>77.441019999999995</v>
      </c>
      <c r="M166" s="14">
        <v>82</v>
      </c>
      <c r="N166" s="12">
        <v>75.181312988603182</v>
      </c>
      <c r="O166" s="41">
        <v>73.824997645285862</v>
      </c>
      <c r="P166" s="41">
        <v>55.994466646172768</v>
      </c>
      <c r="Q166" s="12">
        <v>81.801414079311414</v>
      </c>
    </row>
    <row r="167" spans="1:17" x14ac:dyDescent="0.15">
      <c r="A167" s="12" t="s">
        <v>61</v>
      </c>
      <c r="B167" s="17">
        <v>76.36831407157041</v>
      </c>
      <c r="C167" s="17">
        <v>75.547128513692044</v>
      </c>
      <c r="D167" s="41">
        <v>58.537168476295122</v>
      </c>
      <c r="E167" s="41">
        <v>83.220988364332811</v>
      </c>
      <c r="F167" s="12">
        <v>84.052580000000006</v>
      </c>
      <c r="G167" s="17">
        <v>92.686220000000006</v>
      </c>
      <c r="H167" s="17">
        <v>76.704545454545453</v>
      </c>
      <c r="I167" s="12">
        <v>81.832229999999996</v>
      </c>
      <c r="J167" s="17">
        <v>56.677018633540378</v>
      </c>
      <c r="K167" s="12">
        <v>97.337407245744217</v>
      </c>
      <c r="L167" s="17">
        <v>76.020179999999996</v>
      </c>
      <c r="M167" s="14">
        <v>82.2</v>
      </c>
      <c r="N167" s="12">
        <v>74.076937947032675</v>
      </c>
      <c r="O167" s="41">
        <v>73.033056253624579</v>
      </c>
      <c r="P167" s="41">
        <v>57.138334916112697</v>
      </c>
      <c r="Q167" s="12">
        <v>81.924659702437481</v>
      </c>
    </row>
    <row r="168" spans="1:17" x14ac:dyDescent="0.15">
      <c r="A168" s="12" t="s">
        <v>62</v>
      </c>
      <c r="B168" s="17">
        <v>79.567949107326029</v>
      </c>
      <c r="C168" s="17">
        <v>78.442833117631949</v>
      </c>
      <c r="D168" s="41">
        <v>60.300025436170323</v>
      </c>
      <c r="E168" s="41">
        <v>83.80650655795084</v>
      </c>
      <c r="F168" s="12">
        <v>84.624300000000005</v>
      </c>
      <c r="G168" s="17">
        <v>92.534869999999998</v>
      </c>
      <c r="H168" s="17">
        <v>76.36612021857924</v>
      </c>
      <c r="I168" s="12">
        <v>82.701970000000003</v>
      </c>
      <c r="J168" s="17">
        <v>60.193574958813834</v>
      </c>
      <c r="K168" s="12">
        <v>97.91898922333705</v>
      </c>
      <c r="L168" s="17">
        <v>75.952979999999997</v>
      </c>
      <c r="M168" s="14">
        <v>84</v>
      </c>
      <c r="N168" s="12">
        <v>80.045696877380053</v>
      </c>
      <c r="O168" s="41">
        <v>78.796648895658791</v>
      </c>
      <c r="P168" s="41">
        <v>59.70510031423737</v>
      </c>
      <c r="Q168" s="12">
        <v>83.466279912980426</v>
      </c>
    </row>
    <row r="169" spans="1:17" x14ac:dyDescent="0.15">
      <c r="A169" s="12" t="s">
        <v>63</v>
      </c>
      <c r="B169" s="17">
        <v>75.658010684183338</v>
      </c>
      <c r="C169" s="17">
        <v>74.92524093423043</v>
      </c>
      <c r="D169" s="41">
        <v>47.852812577362322</v>
      </c>
      <c r="E169" s="41">
        <v>76.596444894314303</v>
      </c>
      <c r="F169" s="12">
        <v>81.025000000000006</v>
      </c>
      <c r="G169" s="17">
        <v>92.347480000000004</v>
      </c>
      <c r="H169" s="17">
        <v>67.525370804059321</v>
      </c>
      <c r="I169" s="12">
        <v>80.230770000000007</v>
      </c>
      <c r="J169" s="17">
        <v>59.304889119439764</v>
      </c>
      <c r="K169" s="12">
        <v>96.504119349810736</v>
      </c>
      <c r="L169" s="17">
        <v>71.858379999999997</v>
      </c>
      <c r="M169" s="14">
        <v>78.5</v>
      </c>
      <c r="N169" s="12">
        <v>77.872699962448365</v>
      </c>
      <c r="O169" s="41">
        <v>77.224934284641378</v>
      </c>
      <c r="P169" s="41">
        <v>48.066298342541437</v>
      </c>
      <c r="Q169" s="12">
        <v>76.840376287890095</v>
      </c>
    </row>
    <row r="170" spans="1:17" x14ac:dyDescent="0.15">
      <c r="A170" s="12" t="s">
        <v>64</v>
      </c>
      <c r="B170" s="17">
        <v>73.199456597760602</v>
      </c>
      <c r="C170" s="17">
        <v>73.983746217467356</v>
      </c>
      <c r="D170" s="41">
        <v>42.0616067080921</v>
      </c>
      <c r="E170" s="41">
        <v>71.681487048421715</v>
      </c>
      <c r="F170" s="12">
        <v>78.49597</v>
      </c>
      <c r="G170" s="17">
        <v>91.887039999999999</v>
      </c>
      <c r="H170" s="17">
        <v>60.37234042553191</v>
      </c>
      <c r="I170" s="12">
        <v>77.306719999999999</v>
      </c>
      <c r="J170" s="17">
        <v>58.137021828398531</v>
      </c>
      <c r="K170" s="12">
        <v>95.422781271837877</v>
      </c>
      <c r="L170" s="17">
        <v>68.117940000000004</v>
      </c>
      <c r="M170" s="14">
        <v>76.8</v>
      </c>
      <c r="N170" s="12">
        <v>74.772174969623322</v>
      </c>
      <c r="O170" s="41">
        <v>75.091130012150671</v>
      </c>
      <c r="P170" s="41">
        <v>42.335945151811949</v>
      </c>
      <c r="Q170" s="12">
        <v>71.939275220372181</v>
      </c>
    </row>
    <row r="171" spans="1:17" x14ac:dyDescent="0.15">
      <c r="A171" s="12" t="s">
        <v>65</v>
      </c>
      <c r="B171" s="17">
        <v>82.31276540629581</v>
      </c>
      <c r="C171" s="17">
        <v>80.65133124511064</v>
      </c>
      <c r="D171" s="41">
        <v>57.162214774312716</v>
      </c>
      <c r="E171" s="41">
        <v>86.066749175993166</v>
      </c>
      <c r="F171" s="12">
        <v>85.840850000000003</v>
      </c>
      <c r="G171" s="17">
        <v>92.902850000000001</v>
      </c>
      <c r="H171" s="17">
        <v>77.131782945736433</v>
      </c>
      <c r="I171" s="12">
        <v>83.893869999999993</v>
      </c>
      <c r="J171" s="17">
        <v>67.456121801649388</v>
      </c>
      <c r="K171" s="12">
        <v>97.333333333333343</v>
      </c>
      <c r="L171" s="17">
        <v>77.040310000000005</v>
      </c>
      <c r="M171" s="14">
        <v>89.7</v>
      </c>
      <c r="N171" s="12">
        <v>83.718009106610154</v>
      </c>
      <c r="O171" s="41">
        <v>82.163604961532428</v>
      </c>
      <c r="P171" s="41">
        <v>56.903163950143821</v>
      </c>
      <c r="Q171" s="12">
        <v>85.977948226270371</v>
      </c>
    </row>
    <row r="172" spans="1:17" x14ac:dyDescent="0.15">
      <c r="A172" s="12" t="s">
        <v>66</v>
      </c>
      <c r="B172" s="17">
        <v>83.296811736478048</v>
      </c>
      <c r="C172" s="17">
        <v>82.00755020912284</v>
      </c>
      <c r="D172" s="41">
        <v>68.397322655186727</v>
      </c>
      <c r="E172" s="41">
        <v>88.600011660678305</v>
      </c>
      <c r="F172" s="12">
        <v>87.994560000000007</v>
      </c>
      <c r="G172" s="17">
        <v>92.632909999999995</v>
      </c>
      <c r="H172" s="17">
        <v>84.737484737484735</v>
      </c>
      <c r="I172" s="12">
        <v>84.847039999999993</v>
      </c>
      <c r="J172" s="17">
        <v>65.16220028208744</v>
      </c>
      <c r="K172" s="12">
        <v>98.00342270393611</v>
      </c>
      <c r="L172" s="17">
        <v>78.877719999999997</v>
      </c>
      <c r="M172" s="14">
        <v>92.4</v>
      </c>
      <c r="N172" s="12">
        <v>82.066579167163823</v>
      </c>
      <c r="O172" s="41">
        <v>80.730223123732245</v>
      </c>
      <c r="P172" s="41">
        <v>67.178822658274711</v>
      </c>
      <c r="Q172" s="12">
        <v>87.504627915586823</v>
      </c>
    </row>
    <row r="173" spans="1:17" x14ac:dyDescent="0.15">
      <c r="A173" s="12" t="s">
        <v>67</v>
      </c>
      <c r="B173" s="17">
        <v>76.451132577825049</v>
      </c>
      <c r="C173" s="17">
        <v>76.636007440851927</v>
      </c>
      <c r="D173" s="41">
        <v>47.704435460645719</v>
      </c>
      <c r="E173" s="41">
        <v>77.121317514567693</v>
      </c>
      <c r="F173" s="12">
        <v>79.371960000000001</v>
      </c>
      <c r="G173" s="17">
        <v>91.790559999999999</v>
      </c>
      <c r="H173" s="17">
        <v>61.424731182795696</v>
      </c>
      <c r="I173" s="12">
        <v>79.442260000000005</v>
      </c>
      <c r="J173" s="17">
        <v>59.843049327354258</v>
      </c>
      <c r="K173" s="12">
        <v>94.799691833590146</v>
      </c>
      <c r="L173" s="17">
        <v>69.245729999999995</v>
      </c>
      <c r="M173" s="14">
        <v>78.2</v>
      </c>
      <c r="N173" s="12">
        <v>79.587155963302749</v>
      </c>
      <c r="O173" s="41">
        <v>79.963958060288334</v>
      </c>
      <c r="P173" s="41">
        <v>48.330359418812137</v>
      </c>
      <c r="Q173" s="12">
        <v>77.746622482793782</v>
      </c>
    </row>
    <row r="174" spans="1:17" x14ac:dyDescent="0.15">
      <c r="A174" s="12" t="s">
        <v>68</v>
      </c>
      <c r="B174" s="17">
        <v>81.068772337214014</v>
      </c>
      <c r="C174" s="17">
        <v>80.748732798373339</v>
      </c>
      <c r="D174" s="41">
        <v>55.656602976440283</v>
      </c>
      <c r="E174" s="41">
        <v>85.669487750623077</v>
      </c>
      <c r="F174" s="12">
        <v>84.886380000000003</v>
      </c>
      <c r="G174" s="17">
        <v>92.562629999999999</v>
      </c>
      <c r="H174" s="17">
        <v>74.382022471910119</v>
      </c>
      <c r="I174" s="12">
        <v>83.391249999999999</v>
      </c>
      <c r="J174" s="17">
        <v>68.043633762517885</v>
      </c>
      <c r="K174" s="12">
        <v>97.433333333333337</v>
      </c>
      <c r="L174" s="17">
        <v>75.209500000000006</v>
      </c>
      <c r="M174" s="14">
        <v>89</v>
      </c>
      <c r="N174" s="12">
        <v>83.322223703506211</v>
      </c>
      <c r="O174" s="41">
        <v>83.348886815091319</v>
      </c>
      <c r="P174" s="41">
        <v>56.251258304811756</v>
      </c>
      <c r="Q174" s="12">
        <v>86.128447755184212</v>
      </c>
    </row>
    <row r="175" spans="1:17" x14ac:dyDescent="0.15">
      <c r="A175" s="12" t="s">
        <v>69</v>
      </c>
      <c r="B175" s="17">
        <v>75.112253655499387</v>
      </c>
      <c r="C175" s="17">
        <v>75.74493328004327</v>
      </c>
      <c r="D175" s="41">
        <v>46.46755379754719</v>
      </c>
      <c r="E175" s="41">
        <v>76.541150831092125</v>
      </c>
      <c r="F175" s="12">
        <v>79.414999999999992</v>
      </c>
      <c r="G175" s="17">
        <v>91.749080000000006</v>
      </c>
      <c r="H175" s="17">
        <v>66.162065894924311</v>
      </c>
      <c r="I175" s="12">
        <v>79.315899999999999</v>
      </c>
      <c r="J175" s="17">
        <v>61.285693786769983</v>
      </c>
      <c r="K175" s="12">
        <v>95.204819277108427</v>
      </c>
      <c r="L175" s="17">
        <v>68.945400000000006</v>
      </c>
      <c r="M175" s="14">
        <v>79.8</v>
      </c>
      <c r="N175" s="12">
        <v>77.96873382337715</v>
      </c>
      <c r="O175" s="41">
        <v>78.620975256237699</v>
      </c>
      <c r="P175" s="41">
        <v>47.449224372301295</v>
      </c>
      <c r="Q175" s="12">
        <v>77.706700783623859</v>
      </c>
    </row>
    <row r="176" spans="1:17" x14ac:dyDescent="0.15">
      <c r="A176" s="12" t="s">
        <v>70</v>
      </c>
      <c r="B176" s="17">
        <v>83.277639117426403</v>
      </c>
      <c r="C176" s="17">
        <v>82.81517996438177</v>
      </c>
      <c r="D176" s="41">
        <v>64.993871010731809</v>
      </c>
      <c r="E176" s="41">
        <v>90.037382323424907</v>
      </c>
      <c r="F176" s="12">
        <v>87.976420000000005</v>
      </c>
      <c r="G176" s="17">
        <v>92.944710000000001</v>
      </c>
      <c r="H176" s="17">
        <v>85.565669700910277</v>
      </c>
      <c r="I176" s="12">
        <v>84.991579999999999</v>
      </c>
      <c r="J176" s="17">
        <v>65.766715882725165</v>
      </c>
      <c r="K176" s="12">
        <v>98.556535685645557</v>
      </c>
      <c r="L176" s="17">
        <v>79.90137</v>
      </c>
      <c r="M176" s="14">
        <v>93.4</v>
      </c>
      <c r="N176" s="12">
        <v>84.091627172195899</v>
      </c>
      <c r="O176" s="41">
        <v>83.633491311216432</v>
      </c>
      <c r="P176" s="41">
        <v>63.906792265741196</v>
      </c>
      <c r="Q176" s="12">
        <v>89.712444224095194</v>
      </c>
    </row>
    <row r="177" spans="1:17" x14ac:dyDescent="0.15">
      <c r="A177" s="12" t="s">
        <v>71</v>
      </c>
      <c r="B177" s="17">
        <v>77.985489545944844</v>
      </c>
      <c r="C177" s="17">
        <v>77.630927357977541</v>
      </c>
      <c r="D177" s="41">
        <v>50.953993370722308</v>
      </c>
      <c r="E177" s="41">
        <v>82.214483734616564</v>
      </c>
      <c r="F177" s="12">
        <v>81.113169999999997</v>
      </c>
      <c r="G177" s="17">
        <v>92.058989999999994</v>
      </c>
      <c r="H177" s="17">
        <v>68.197278911564624</v>
      </c>
      <c r="I177" s="12">
        <v>81.865989999999996</v>
      </c>
      <c r="J177" s="17">
        <v>64.040690797255735</v>
      </c>
      <c r="K177" s="12">
        <v>95.230330207908693</v>
      </c>
      <c r="L177" s="17">
        <v>71.748990000000006</v>
      </c>
      <c r="M177" s="14">
        <v>84.2</v>
      </c>
      <c r="N177" s="12">
        <v>79.910793933987506</v>
      </c>
      <c r="O177" s="41">
        <v>79.571810883140046</v>
      </c>
      <c r="P177" s="41">
        <v>51.36165577342048</v>
      </c>
      <c r="Q177" s="12">
        <v>82.843137254901961</v>
      </c>
    </row>
    <row r="178" spans="1:17" x14ac:dyDescent="0.15">
      <c r="A178" s="12" t="s">
        <v>72</v>
      </c>
      <c r="B178" s="17">
        <v>84.008724960514471</v>
      </c>
      <c r="C178" s="17">
        <v>82.79449005034553</v>
      </c>
      <c r="D178" s="41">
        <v>67.936517967773284</v>
      </c>
      <c r="E178" s="41">
        <v>90.59537397694082</v>
      </c>
      <c r="F178" s="12">
        <v>87.001919999999998</v>
      </c>
      <c r="G178" s="17">
        <v>92.599680000000006</v>
      </c>
      <c r="H178" s="17">
        <v>79.724137931034477</v>
      </c>
      <c r="I178" s="12">
        <v>84.265289999999993</v>
      </c>
      <c r="J178" s="17">
        <v>65.891299485573697</v>
      </c>
      <c r="K178" s="12">
        <v>98.217115689381927</v>
      </c>
      <c r="L178" s="17">
        <v>77.736159999999998</v>
      </c>
      <c r="M178" s="14">
        <v>93</v>
      </c>
      <c r="N178" s="12">
        <v>84.658528538436158</v>
      </c>
      <c r="O178" s="41">
        <v>83.404816892114809</v>
      </c>
      <c r="P178" s="41">
        <v>67.274622199062009</v>
      </c>
      <c r="Q178" s="12">
        <v>90.255341323606046</v>
      </c>
    </row>
    <row r="179" spans="1:17" x14ac:dyDescent="0.15">
      <c r="A179" s="12" t="s">
        <v>73</v>
      </c>
      <c r="B179" s="17">
        <v>84.395085318830269</v>
      </c>
      <c r="C179" s="17">
        <v>83.20022854118298</v>
      </c>
      <c r="D179" s="41">
        <v>71.147559541475857</v>
      </c>
      <c r="E179" s="41">
        <v>92.212174066069636</v>
      </c>
      <c r="F179" s="12">
        <v>88.082179999999994</v>
      </c>
      <c r="G179" s="17">
        <v>92.677689999999998</v>
      </c>
      <c r="H179" s="17">
        <v>82.897684839432415</v>
      </c>
      <c r="I179" s="12">
        <v>85.030569999999997</v>
      </c>
      <c r="J179" s="17">
        <v>68.216145833333329</v>
      </c>
      <c r="K179" s="12">
        <v>98.734177215189874</v>
      </c>
      <c r="L179" s="17">
        <v>79.107669999999999</v>
      </c>
      <c r="M179" s="14">
        <v>93.8</v>
      </c>
      <c r="N179" s="12">
        <v>85.227272727272734</v>
      </c>
      <c r="O179" s="41">
        <v>84.214015151515156</v>
      </c>
      <c r="P179" s="41">
        <v>70.756277251541121</v>
      </c>
      <c r="Q179" s="12">
        <v>92.121485490903623</v>
      </c>
    </row>
    <row r="180" spans="1:17" x14ac:dyDescent="0.15">
      <c r="A180" s="12" t="s">
        <v>74</v>
      </c>
      <c r="B180" s="17">
        <v>83.171103557533399</v>
      </c>
      <c r="C180" s="17">
        <v>82.141661670135349</v>
      </c>
      <c r="D180" s="41">
        <v>65.134698955812866</v>
      </c>
      <c r="E180" s="41">
        <v>90.580660750999016</v>
      </c>
      <c r="F180" s="12">
        <v>87.743459999999999</v>
      </c>
      <c r="G180" s="17">
        <v>92.984409999999997</v>
      </c>
      <c r="H180" s="17">
        <v>80.357142857142861</v>
      </c>
      <c r="I180" s="12">
        <v>84.192989999999995</v>
      </c>
      <c r="J180" s="17">
        <v>64.600501612325331</v>
      </c>
      <c r="K180" s="12">
        <v>98.819285011479181</v>
      </c>
      <c r="L180" s="17">
        <v>78.812790000000007</v>
      </c>
      <c r="M180" s="14">
        <v>92.8</v>
      </c>
      <c r="N180" s="12">
        <v>82.385594367722717</v>
      </c>
      <c r="O180" s="41">
        <v>81.221229352829681</v>
      </c>
      <c r="P180" s="41">
        <v>63.967611336032391</v>
      </c>
      <c r="Q180" s="12">
        <v>89.985084167909662</v>
      </c>
    </row>
    <row r="181" spans="1:17" x14ac:dyDescent="0.15">
      <c r="A181" s="12" t="s">
        <v>75</v>
      </c>
      <c r="B181" s="17">
        <v>79.151349086880757</v>
      </c>
      <c r="C181" s="17">
        <v>79.550418632345625</v>
      </c>
      <c r="D181" s="41">
        <v>57.529057252021964</v>
      </c>
      <c r="E181" s="41">
        <v>84.652963018832622</v>
      </c>
      <c r="F181" s="12">
        <v>82.641089999999991</v>
      </c>
      <c r="G181" s="17">
        <v>92.184929999999994</v>
      </c>
      <c r="H181" s="17">
        <v>69.765739385065885</v>
      </c>
      <c r="I181" s="12">
        <v>81.875060000000005</v>
      </c>
      <c r="J181" s="17">
        <v>67.394733648829032</v>
      </c>
      <c r="K181" s="12">
        <v>96.658097686375328</v>
      </c>
      <c r="L181" s="17">
        <v>72.125829999999993</v>
      </c>
      <c r="M181" s="14">
        <v>87.3</v>
      </c>
      <c r="N181" s="12">
        <v>82.090761750405179</v>
      </c>
      <c r="O181" s="41">
        <v>82.775076535206196</v>
      </c>
      <c r="P181" s="41">
        <v>58.424983027834351</v>
      </c>
      <c r="Q181" s="12">
        <v>85.376782077393074</v>
      </c>
    </row>
    <row r="182" spans="1:17" x14ac:dyDescent="0.15">
      <c r="A182" s="12" t="s">
        <v>76</v>
      </c>
      <c r="B182" s="17">
        <v>81.790944577246648</v>
      </c>
      <c r="C182" s="17">
        <v>81.335977643377859</v>
      </c>
      <c r="D182" s="41">
        <v>62.456952764498993</v>
      </c>
      <c r="E182" s="41">
        <v>84.737478941884845</v>
      </c>
      <c r="F182" s="12">
        <v>84.422709999999995</v>
      </c>
      <c r="G182" s="17">
        <v>92.521770000000004</v>
      </c>
      <c r="H182" s="17">
        <v>73.322147651006702</v>
      </c>
      <c r="I182" s="12">
        <v>81.799250000000001</v>
      </c>
      <c r="J182" s="17">
        <v>60.919540229885058</v>
      </c>
      <c r="K182" s="12">
        <v>97.495942499420352</v>
      </c>
      <c r="L182" s="17">
        <v>74.645200000000003</v>
      </c>
      <c r="M182" s="14">
        <v>86.7</v>
      </c>
      <c r="N182" s="12">
        <v>81.318353549413402</v>
      </c>
      <c r="O182" s="41">
        <v>80.682044143965001</v>
      </c>
      <c r="P182" s="41">
        <v>61.996382173984543</v>
      </c>
      <c r="Q182" s="12">
        <v>84.37756947870416</v>
      </c>
    </row>
    <row r="183" spans="1:17" x14ac:dyDescent="0.15">
      <c r="A183" s="12" t="s">
        <v>77</v>
      </c>
      <c r="B183" s="17">
        <v>78.974511056882562</v>
      </c>
      <c r="C183" s="17">
        <v>78.888520447497498</v>
      </c>
      <c r="D183" s="41">
        <v>55.008898401540698</v>
      </c>
      <c r="E183" s="41">
        <v>82.696494806467811</v>
      </c>
      <c r="F183" s="12">
        <v>83.503010000000003</v>
      </c>
      <c r="G183" s="17">
        <v>92.386430000000004</v>
      </c>
      <c r="H183" s="17">
        <v>69.934024505183785</v>
      </c>
      <c r="I183" s="12">
        <v>81.485659999999996</v>
      </c>
      <c r="J183" s="17">
        <v>63.148713475795901</v>
      </c>
      <c r="K183" s="12">
        <v>97.388970229380192</v>
      </c>
      <c r="L183" s="17">
        <v>73.847179999999994</v>
      </c>
      <c r="M183" s="14">
        <v>85.9</v>
      </c>
      <c r="N183" s="12">
        <v>79.702227934875751</v>
      </c>
      <c r="O183" s="41">
        <v>79.391602399314493</v>
      </c>
      <c r="P183" s="41">
        <v>55.512145405129942</v>
      </c>
      <c r="Q183" s="12">
        <v>83.20027178528963</v>
      </c>
    </row>
    <row r="184" spans="1:17" x14ac:dyDescent="0.15">
      <c r="A184" s="12" t="s">
        <v>78</v>
      </c>
      <c r="B184" s="17">
        <v>85.051105395326971</v>
      </c>
      <c r="C184" s="17">
        <v>83.608997328947638</v>
      </c>
      <c r="D184" s="41">
        <v>69.745633355673206</v>
      </c>
      <c r="E184" s="41">
        <v>92.217729900038975</v>
      </c>
      <c r="F184" s="12">
        <v>88.244320000000002</v>
      </c>
      <c r="G184" s="17">
        <v>92.692139999999995</v>
      </c>
      <c r="H184" s="17">
        <v>84.766214177978881</v>
      </c>
      <c r="I184" s="12">
        <v>85.549419999999998</v>
      </c>
      <c r="J184" s="17">
        <v>67.924528301886795</v>
      </c>
      <c r="K184" s="12">
        <v>97.751798561151077</v>
      </c>
      <c r="L184" s="17">
        <v>79.505260000000007</v>
      </c>
      <c r="M184" s="14">
        <v>94.4</v>
      </c>
      <c r="N184" s="12">
        <v>85.783521809369958</v>
      </c>
      <c r="O184" s="41">
        <v>84.724465984562912</v>
      </c>
      <c r="P184" s="41">
        <v>68.769102528480133</v>
      </c>
      <c r="Q184" s="12">
        <v>91.85884968046679</v>
      </c>
    </row>
    <row r="185" spans="1:17" x14ac:dyDescent="0.15">
      <c r="A185" s="12" t="s">
        <v>79</v>
      </c>
      <c r="B185" s="17">
        <v>83.092700546093411</v>
      </c>
      <c r="C185" s="17">
        <v>81.7394421040635</v>
      </c>
      <c r="D185" s="41">
        <v>66.404341751429939</v>
      </c>
      <c r="E185" s="41">
        <v>87.976790366649468</v>
      </c>
      <c r="F185" s="12">
        <v>86.784649999999999</v>
      </c>
      <c r="G185" s="17">
        <v>92.735429999999994</v>
      </c>
      <c r="H185" s="17">
        <v>78.72062663185379</v>
      </c>
      <c r="I185" s="12">
        <v>83.960530000000006</v>
      </c>
      <c r="J185" s="17">
        <v>62.684418855703491</v>
      </c>
      <c r="K185" s="12">
        <v>97.601767118964972</v>
      </c>
      <c r="L185" s="17">
        <v>77.881100000000004</v>
      </c>
      <c r="M185" s="14">
        <v>90.1</v>
      </c>
      <c r="N185" s="12">
        <v>82.234185733512788</v>
      </c>
      <c r="O185" s="41">
        <v>80.740242261103631</v>
      </c>
      <c r="P185" s="41">
        <v>65.379665379665369</v>
      </c>
      <c r="Q185" s="12">
        <v>87.25868725868726</v>
      </c>
    </row>
    <row r="186" spans="1:17" x14ac:dyDescent="0.15">
      <c r="A186" s="12" t="s">
        <v>80</v>
      </c>
      <c r="B186" s="17">
        <v>82.316531157162103</v>
      </c>
      <c r="C186" s="17">
        <v>81.575760233887095</v>
      </c>
      <c r="D186" s="41">
        <v>65.676690657278698</v>
      </c>
      <c r="E186" s="41">
        <v>88.636800896675254</v>
      </c>
      <c r="F186" s="12">
        <v>86.3429</v>
      </c>
      <c r="G186" s="17">
        <v>92.672259999999994</v>
      </c>
      <c r="H186" s="17">
        <v>77.981651376146786</v>
      </c>
      <c r="I186" s="12">
        <v>83.326030000000003</v>
      </c>
      <c r="J186" s="17">
        <v>64.968440036068529</v>
      </c>
      <c r="K186" s="12">
        <v>97.082018927444793</v>
      </c>
      <c r="L186" s="17">
        <v>76.94605</v>
      </c>
      <c r="M186" s="14">
        <v>90.2</v>
      </c>
      <c r="N186" s="12">
        <v>80.918669739874872</v>
      </c>
      <c r="O186" s="41">
        <v>79.930852815278229</v>
      </c>
      <c r="P186" s="41">
        <v>64.773333333333341</v>
      </c>
      <c r="Q186" s="12">
        <v>88.24</v>
      </c>
    </row>
    <row r="187" spans="1:17" x14ac:dyDescent="0.15">
      <c r="A187" s="12" t="s">
        <v>14</v>
      </c>
      <c r="B187" s="17">
        <v>77.55048252292444</v>
      </c>
      <c r="C187" s="17">
        <v>77.218305311392683</v>
      </c>
      <c r="D187" s="41">
        <v>66.11118672345529</v>
      </c>
      <c r="E187" s="41">
        <v>84.116665510055341</v>
      </c>
      <c r="F187" s="12">
        <v>72.524900000000002</v>
      </c>
      <c r="G187" s="17">
        <v>91.934610000000006</v>
      </c>
      <c r="H187" s="17">
        <v>64.563106796116514</v>
      </c>
      <c r="I187" s="12">
        <v>80.577950000000001</v>
      </c>
      <c r="J187" s="17">
        <v>20.241691842900302</v>
      </c>
      <c r="K187" s="12">
        <v>93.213644524236983</v>
      </c>
      <c r="L187" s="17">
        <v>68.64967</v>
      </c>
      <c r="M187" s="14">
        <v>90</v>
      </c>
      <c r="N187" s="12">
        <v>86.941896024464825</v>
      </c>
      <c r="O187" s="41">
        <v>87.563710499490327</v>
      </c>
      <c r="P187" s="41">
        <v>80.757557363117641</v>
      </c>
      <c r="Q187" s="12">
        <v>93.249969649144106</v>
      </c>
    </row>
    <row r="188" spans="1:17" x14ac:dyDescent="0.15">
      <c r="A188" s="12" t="s">
        <v>15</v>
      </c>
      <c r="B188" s="17">
        <v>80.326559011548909</v>
      </c>
      <c r="C188" s="17">
        <v>79.601364010526439</v>
      </c>
      <c r="D188" s="41">
        <v>62.253117875562978</v>
      </c>
      <c r="E188" s="41">
        <v>83.189120041242106</v>
      </c>
      <c r="F188" s="12">
        <v>79.97475</v>
      </c>
      <c r="G188" s="17">
        <v>91.895179999999996</v>
      </c>
      <c r="H188" s="17">
        <v>71.871412169919637</v>
      </c>
      <c r="I188" s="12">
        <v>79.841980000000007</v>
      </c>
      <c r="J188" s="17">
        <v>54.077407740774078</v>
      </c>
      <c r="K188" s="12">
        <v>96.180670873463967</v>
      </c>
      <c r="L188" s="17">
        <v>68.978430000000003</v>
      </c>
      <c r="M188" s="14">
        <v>84.1</v>
      </c>
      <c r="N188" s="12">
        <v>82.279459111397287</v>
      </c>
      <c r="O188" s="41">
        <v>81.699935608499672</v>
      </c>
      <c r="P188" s="41">
        <v>64.376641745807234</v>
      </c>
      <c r="Q188" s="12">
        <v>84.582743988684584</v>
      </c>
    </row>
    <row r="189" spans="1:17" x14ac:dyDescent="0.15">
      <c r="A189" s="12" t="s">
        <v>16</v>
      </c>
      <c r="B189" s="17">
        <v>81.130615998035992</v>
      </c>
      <c r="C189" s="17">
        <v>79.322042895062765</v>
      </c>
      <c r="D189" s="41">
        <v>66.824036692224752</v>
      </c>
      <c r="E189" s="41">
        <v>86.028605860251034</v>
      </c>
      <c r="F189" s="12">
        <v>83.444819999999993</v>
      </c>
      <c r="G189" s="17">
        <v>91.685950000000005</v>
      </c>
      <c r="H189" s="17">
        <v>74.923857868020306</v>
      </c>
      <c r="I189" s="12">
        <v>82.248019999999997</v>
      </c>
      <c r="J189" s="17">
        <v>65.034505422280645</v>
      </c>
      <c r="K189" s="12">
        <v>97.264523406655385</v>
      </c>
      <c r="L189" s="17">
        <v>71.358810000000005</v>
      </c>
      <c r="M189" s="14">
        <v>85.4</v>
      </c>
      <c r="N189" s="12">
        <v>83.019997605077236</v>
      </c>
      <c r="O189" s="41">
        <v>81.475272422464371</v>
      </c>
      <c r="P189" s="41">
        <v>66.932492581602375</v>
      </c>
      <c r="Q189" s="12">
        <v>86.090504451038569</v>
      </c>
    </row>
    <row r="190" spans="1:17" x14ac:dyDescent="0.15">
      <c r="A190" s="12" t="s">
        <v>17</v>
      </c>
      <c r="B190" s="17">
        <v>83.367915970810486</v>
      </c>
      <c r="C190" s="17">
        <v>80.522056941793778</v>
      </c>
      <c r="D190" s="41">
        <v>69.635541044196941</v>
      </c>
      <c r="E190" s="41">
        <v>87.68086058522232</v>
      </c>
      <c r="F190" s="12">
        <v>85.311160000000001</v>
      </c>
      <c r="G190" s="17">
        <v>91.765090000000001</v>
      </c>
      <c r="H190" s="17">
        <v>80.551905387647821</v>
      </c>
      <c r="I190" s="12">
        <v>83.118790000000004</v>
      </c>
      <c r="J190" s="17">
        <v>67.262152056501861</v>
      </c>
      <c r="K190" s="12">
        <v>97.35294117647058</v>
      </c>
      <c r="L190" s="17">
        <v>72.754059999999996</v>
      </c>
      <c r="M190" s="14">
        <v>91.3</v>
      </c>
      <c r="N190" s="12">
        <v>84.582701062215477</v>
      </c>
      <c r="O190" s="41">
        <v>81.957511380880121</v>
      </c>
      <c r="P190" s="41">
        <v>69.699834554478841</v>
      </c>
      <c r="Q190" s="12">
        <v>87.757031434649022</v>
      </c>
    </row>
    <row r="191" spans="1:17" x14ac:dyDescent="0.15">
      <c r="A191" s="12" t="s">
        <v>18</v>
      </c>
      <c r="B191" s="17">
        <v>81.127548680697402</v>
      </c>
      <c r="C191" s="17">
        <v>79.337594031295552</v>
      </c>
      <c r="D191" s="41">
        <v>65.316170234477127</v>
      </c>
      <c r="E191" s="41">
        <v>86.85777563898624</v>
      </c>
      <c r="F191" s="12">
        <v>83.783850000000001</v>
      </c>
      <c r="G191" s="17">
        <v>91.681520000000006</v>
      </c>
      <c r="H191" s="17">
        <v>77.431421446384036</v>
      </c>
      <c r="I191" s="12">
        <v>82.165559999999999</v>
      </c>
      <c r="J191" s="17">
        <v>64.417781274586943</v>
      </c>
      <c r="K191" s="12">
        <v>97.592404204815182</v>
      </c>
      <c r="L191" s="17">
        <v>72.497399999999999</v>
      </c>
      <c r="M191" s="14">
        <v>86.3</v>
      </c>
      <c r="N191" s="12">
        <v>82.179930795847753</v>
      </c>
      <c r="O191" s="41">
        <v>80.594002306805081</v>
      </c>
      <c r="P191" s="41">
        <v>65.073280721533251</v>
      </c>
      <c r="Q191" s="12">
        <v>86.764374295377678</v>
      </c>
    </row>
    <row r="192" spans="1:17" x14ac:dyDescent="0.15">
      <c r="A192" s="12" t="s">
        <v>19</v>
      </c>
      <c r="B192" s="17">
        <v>78.505358607140153</v>
      </c>
      <c r="C192" s="17">
        <v>75.747294545948591</v>
      </c>
      <c r="D192" s="41">
        <v>54.281390476271831</v>
      </c>
      <c r="E192" s="41">
        <v>76.100409428210199</v>
      </c>
      <c r="F192" s="12">
        <v>80.589230000000001</v>
      </c>
      <c r="G192" s="17">
        <v>91.645160000000004</v>
      </c>
      <c r="H192" s="17">
        <v>65.264293419633219</v>
      </c>
      <c r="I192" s="12">
        <v>78.772459999999995</v>
      </c>
      <c r="J192" s="17">
        <v>58.355114131381768</v>
      </c>
      <c r="K192" s="12">
        <v>97.234891676168758</v>
      </c>
      <c r="L192" s="17">
        <v>69.220219999999998</v>
      </c>
      <c r="M192" s="14">
        <v>77.8</v>
      </c>
      <c r="N192" s="12">
        <v>79.339354200173204</v>
      </c>
      <c r="O192" s="41">
        <v>76.419646170976122</v>
      </c>
      <c r="P192" s="41">
        <v>54.521545620068778</v>
      </c>
      <c r="Q192" s="12">
        <v>76.370625126441425</v>
      </c>
    </row>
    <row r="193" spans="1:17" x14ac:dyDescent="0.15">
      <c r="A193" s="12" t="s">
        <v>20</v>
      </c>
      <c r="B193" s="17">
        <v>82.53914094597134</v>
      </c>
      <c r="C193" s="17">
        <v>80.841883999316394</v>
      </c>
      <c r="D193" s="41">
        <v>66.400423826106149</v>
      </c>
      <c r="E193" s="41">
        <v>86.331942062054679</v>
      </c>
      <c r="F193" s="12">
        <v>85.176909999999992</v>
      </c>
      <c r="G193" s="17">
        <v>92.009799999999998</v>
      </c>
      <c r="H193" s="17">
        <v>77.433004231311713</v>
      </c>
      <c r="I193" s="12">
        <v>82.076719999999995</v>
      </c>
      <c r="J193" s="17">
        <v>66.681465038845715</v>
      </c>
      <c r="K193" s="12">
        <v>97.940007228044806</v>
      </c>
      <c r="L193" s="17">
        <v>73.956789999999998</v>
      </c>
      <c r="M193" s="14">
        <v>87.3</v>
      </c>
      <c r="N193" s="12">
        <v>81.835323695788816</v>
      </c>
      <c r="O193" s="41">
        <v>79.949717159019485</v>
      </c>
      <c r="P193" s="41">
        <v>66.027468256024875</v>
      </c>
      <c r="Q193" s="12">
        <v>86.00673749676082</v>
      </c>
    </row>
    <row r="194" spans="1:17" x14ac:dyDescent="0.15">
      <c r="A194" s="12" t="s">
        <v>21</v>
      </c>
      <c r="B194" s="17">
        <v>80.348220844468045</v>
      </c>
      <c r="C194" s="17">
        <v>78.58541784399074</v>
      </c>
      <c r="D194" s="41">
        <v>61.828754794066</v>
      </c>
      <c r="E194" s="41">
        <v>83.904281985176368</v>
      </c>
      <c r="F194" s="12">
        <v>83.334499999999991</v>
      </c>
      <c r="G194" s="17">
        <v>91.855639999999994</v>
      </c>
      <c r="H194" s="17">
        <v>72.663551401869171</v>
      </c>
      <c r="I194" s="12">
        <v>81.106139999999996</v>
      </c>
      <c r="J194" s="17">
        <v>59.003070254650538</v>
      </c>
      <c r="K194" s="12">
        <v>97.871064467766118</v>
      </c>
      <c r="L194" s="17">
        <v>72.509289999999993</v>
      </c>
      <c r="M194" s="14">
        <v>84.6</v>
      </c>
      <c r="N194" s="12">
        <v>80.172076652326936</v>
      </c>
      <c r="O194" s="41">
        <v>78.333985138834578</v>
      </c>
      <c r="P194" s="41">
        <v>61.042289619820586</v>
      </c>
      <c r="Q194" s="12">
        <v>83.340452797949595</v>
      </c>
    </row>
    <row r="195" spans="1:17" x14ac:dyDescent="0.15">
      <c r="A195" s="12" t="s">
        <v>22</v>
      </c>
      <c r="B195" s="17">
        <v>79.893589892606343</v>
      </c>
      <c r="C195" s="17">
        <v>78.200567059112245</v>
      </c>
      <c r="D195" s="41">
        <v>58.533017973578424</v>
      </c>
      <c r="E195" s="41">
        <v>83.94673180201022</v>
      </c>
      <c r="F195" s="12">
        <v>82.182960000000008</v>
      </c>
      <c r="G195" s="17">
        <v>91.744590000000002</v>
      </c>
      <c r="H195" s="17">
        <v>68.421052631578945</v>
      </c>
      <c r="I195" s="12">
        <v>79.64376</v>
      </c>
      <c r="J195" s="17">
        <v>58.672925112011953</v>
      </c>
      <c r="K195" s="12">
        <v>97.630964297630968</v>
      </c>
      <c r="L195" s="17">
        <v>69.440269999999998</v>
      </c>
      <c r="M195" s="14">
        <v>82.9</v>
      </c>
      <c r="N195" s="12">
        <v>79.194320111128263</v>
      </c>
      <c r="O195" s="41">
        <v>77.079796264855688</v>
      </c>
      <c r="P195" s="41">
        <v>57.312153303076151</v>
      </c>
      <c r="Q195" s="12">
        <v>83.131618759455378</v>
      </c>
    </row>
    <row r="196" spans="1:17" x14ac:dyDescent="0.15">
      <c r="A196" s="12" t="s">
        <v>23</v>
      </c>
      <c r="B196" s="17">
        <v>82.988874724621951</v>
      </c>
      <c r="C196" s="17">
        <v>82.245375842862416</v>
      </c>
      <c r="D196" s="41">
        <v>63.149065541197103</v>
      </c>
      <c r="E196" s="41">
        <v>85.237827960639549</v>
      </c>
      <c r="F196" s="12">
        <v>85.784269999999992</v>
      </c>
      <c r="G196" s="17">
        <v>92.436509999999998</v>
      </c>
      <c r="H196" s="17">
        <v>78.287461773700301</v>
      </c>
      <c r="I196" s="12">
        <v>81.319850000000002</v>
      </c>
      <c r="J196" s="17">
        <v>62.447510497900417</v>
      </c>
      <c r="K196" s="12">
        <v>97.669359850839029</v>
      </c>
      <c r="L196" s="17">
        <v>74.353020000000001</v>
      </c>
      <c r="M196" s="14">
        <v>89.6</v>
      </c>
      <c r="N196" s="12">
        <v>79.295154185022028</v>
      </c>
      <c r="O196" s="41">
        <v>78.087253090805746</v>
      </c>
      <c r="P196" s="41">
        <v>62.391681109185434</v>
      </c>
      <c r="Q196" s="12">
        <v>84.278286704629863</v>
      </c>
    </row>
    <row r="197" spans="1:17" x14ac:dyDescent="0.15">
      <c r="A197" s="12" t="s">
        <v>24</v>
      </c>
      <c r="B197" s="17">
        <v>82.466449569643174</v>
      </c>
      <c r="C197" s="17">
        <v>81.40775043362062</v>
      </c>
      <c r="D197" s="41">
        <v>64.453278469061274</v>
      </c>
      <c r="E197" s="41">
        <v>86.228612828497901</v>
      </c>
      <c r="F197" s="12">
        <v>85.777699999999996</v>
      </c>
      <c r="G197" s="17">
        <v>92.41977</v>
      </c>
      <c r="H197" s="17">
        <v>80.325443786982248</v>
      </c>
      <c r="I197" s="12">
        <v>82.211029999999994</v>
      </c>
      <c r="J197" s="17">
        <v>62.389289392378991</v>
      </c>
      <c r="K197" s="12">
        <v>97.56592292089249</v>
      </c>
      <c r="L197" s="17">
        <v>75.754739999999998</v>
      </c>
      <c r="M197" s="14">
        <v>88.5</v>
      </c>
      <c r="N197" s="12">
        <v>80.742358078602621</v>
      </c>
      <c r="O197" s="41">
        <v>79.155749636098989</v>
      </c>
      <c r="P197" s="41">
        <v>63.750313361744801</v>
      </c>
      <c r="Q197" s="12">
        <v>85.710704437202295</v>
      </c>
    </row>
    <row r="198" spans="1:17" x14ac:dyDescent="0.15">
      <c r="A198" s="12" t="s">
        <v>25</v>
      </c>
      <c r="B198" s="17">
        <v>82.21997524619745</v>
      </c>
      <c r="C198" s="17">
        <v>81.322927493062821</v>
      </c>
      <c r="D198" s="41">
        <v>57.364114929026108</v>
      </c>
      <c r="E198" s="41">
        <v>82.262203666743332</v>
      </c>
      <c r="F198" s="12">
        <v>84.009870000000006</v>
      </c>
      <c r="G198" s="17">
        <v>92.275189999999995</v>
      </c>
      <c r="H198" s="17">
        <v>76.941457586618881</v>
      </c>
      <c r="I198" s="12">
        <v>80.836410000000001</v>
      </c>
      <c r="J198" s="17">
        <v>62.428673323823112</v>
      </c>
      <c r="K198" s="12">
        <v>98.11165845648604</v>
      </c>
      <c r="L198" s="17">
        <v>73.290620000000004</v>
      </c>
      <c r="M198" s="14">
        <v>86.1</v>
      </c>
      <c r="N198" s="12">
        <v>80.699107255123849</v>
      </c>
      <c r="O198" s="41">
        <v>79.152521061234765</v>
      </c>
      <c r="P198" s="41">
        <v>56.820622986036518</v>
      </c>
      <c r="Q198" s="12">
        <v>81.783029001074112</v>
      </c>
    </row>
    <row r="199" spans="1:17" x14ac:dyDescent="0.15">
      <c r="A199" s="12" t="s">
        <v>26</v>
      </c>
      <c r="B199" s="17">
        <v>81.566184827987072</v>
      </c>
      <c r="C199" s="17">
        <v>80.575208485771512</v>
      </c>
      <c r="D199" s="41">
        <v>62.918911735504658</v>
      </c>
      <c r="E199" s="41">
        <v>85.718422348326285</v>
      </c>
      <c r="F199" s="12">
        <v>86.23836</v>
      </c>
      <c r="G199" s="17">
        <v>92.770539999999997</v>
      </c>
      <c r="H199" s="17">
        <v>75.757575757575751</v>
      </c>
      <c r="I199" s="12">
        <v>81.918469999999999</v>
      </c>
      <c r="J199" s="17">
        <v>58.527219335893378</v>
      </c>
      <c r="K199" s="12">
        <v>98.090940645609166</v>
      </c>
      <c r="L199" s="17">
        <v>76.32311</v>
      </c>
      <c r="M199" s="14">
        <v>89.9</v>
      </c>
      <c r="N199" s="12">
        <v>77.610246433203628</v>
      </c>
      <c r="O199" s="41">
        <v>76.070038910505829</v>
      </c>
      <c r="P199" s="41">
        <v>61.672374429223744</v>
      </c>
      <c r="Q199" s="12">
        <v>84.3892694063927</v>
      </c>
    </row>
    <row r="200" spans="1:17" x14ac:dyDescent="0.15">
      <c r="A200" s="12" t="s">
        <v>27</v>
      </c>
      <c r="B200" s="17">
        <v>84.028788303323708</v>
      </c>
      <c r="C200" s="17">
        <v>82.876522724811011</v>
      </c>
      <c r="D200" s="41">
        <v>64.736590503332053</v>
      </c>
      <c r="E200" s="41">
        <v>86.209968888743745</v>
      </c>
      <c r="F200" s="12">
        <v>86.941100000000006</v>
      </c>
      <c r="G200" s="17">
        <v>93.008279999999999</v>
      </c>
      <c r="H200" s="17">
        <v>80.798479087452463</v>
      </c>
      <c r="I200" s="12">
        <v>83.591200000000001</v>
      </c>
      <c r="J200" s="17">
        <v>61.185006045949223</v>
      </c>
      <c r="K200" s="12">
        <v>97.664936990363231</v>
      </c>
      <c r="L200" s="17">
        <v>79.319270000000003</v>
      </c>
      <c r="M200" s="14">
        <v>90.7</v>
      </c>
      <c r="N200" s="12">
        <v>80.648429584599796</v>
      </c>
      <c r="O200" s="41">
        <v>78.706518068220205</v>
      </c>
      <c r="P200" s="41">
        <v>63.464425097568302</v>
      </c>
      <c r="Q200" s="12">
        <v>85.019513659561696</v>
      </c>
    </row>
    <row r="201" spans="1:17" x14ac:dyDescent="0.15">
      <c r="A201" s="12" t="s">
        <v>28</v>
      </c>
      <c r="B201" s="17">
        <v>83.222821489124073</v>
      </c>
      <c r="C201" s="17">
        <v>81.262745894049488</v>
      </c>
      <c r="D201" s="41">
        <v>62.519898900564918</v>
      </c>
      <c r="E201" s="41">
        <v>85.285607022783807</v>
      </c>
      <c r="F201" s="12">
        <v>85.157439999999994</v>
      </c>
      <c r="G201" s="17">
        <v>92.227699999999999</v>
      </c>
      <c r="H201" s="17">
        <v>76.740237691001695</v>
      </c>
      <c r="I201" s="12">
        <v>82.729910000000004</v>
      </c>
      <c r="J201" s="17">
        <v>66.393442622950815</v>
      </c>
      <c r="K201" s="12">
        <v>97.926447574334901</v>
      </c>
      <c r="L201" s="17">
        <v>75.112639999999999</v>
      </c>
      <c r="M201" s="14">
        <v>88.1</v>
      </c>
      <c r="N201" s="12">
        <v>82.284913264412125</v>
      </c>
      <c r="O201" s="41">
        <v>80.269844051165236</v>
      </c>
      <c r="P201" s="41">
        <v>61.866818440523616</v>
      </c>
      <c r="Q201" s="12">
        <v>84.547524188958462</v>
      </c>
    </row>
    <row r="202" spans="1:17" x14ac:dyDescent="0.15">
      <c r="A202" s="12" t="s">
        <v>29</v>
      </c>
      <c r="B202" s="17">
        <v>81.856238981190103</v>
      </c>
      <c r="C202" s="17">
        <v>80.95843382278845</v>
      </c>
      <c r="D202" s="41">
        <v>61.421908316904251</v>
      </c>
      <c r="E202" s="41">
        <v>84.708107209732518</v>
      </c>
      <c r="F202" s="12">
        <v>84.654679999999999</v>
      </c>
      <c r="G202" s="17">
        <v>92.427999999999997</v>
      </c>
      <c r="H202" s="17">
        <v>71.014492753623188</v>
      </c>
      <c r="I202" s="12">
        <v>80.550020000000004</v>
      </c>
      <c r="J202" s="17">
        <v>60.260176248426355</v>
      </c>
      <c r="K202" s="12">
        <v>97.594936708860757</v>
      </c>
      <c r="L202" s="17">
        <v>73.818910000000002</v>
      </c>
      <c r="M202" s="14">
        <v>87.2</v>
      </c>
      <c r="N202" s="12">
        <v>79.290652239254584</v>
      </c>
      <c r="O202" s="41">
        <v>77.532311391644129</v>
      </c>
      <c r="P202" s="41">
        <v>60.700781446937235</v>
      </c>
      <c r="Q202" s="12">
        <v>84.018149735316356</v>
      </c>
    </row>
    <row r="203" spans="1:17" x14ac:dyDescent="0.15">
      <c r="A203" s="12" t="s">
        <v>30</v>
      </c>
      <c r="B203" s="17">
        <v>81.457060606723246</v>
      </c>
      <c r="C203" s="17">
        <v>80.952551897266972</v>
      </c>
      <c r="D203" s="41">
        <v>64.067402431567444</v>
      </c>
      <c r="E203" s="41">
        <v>86.401136971122568</v>
      </c>
      <c r="F203" s="12">
        <v>86.562479999999994</v>
      </c>
      <c r="G203" s="17">
        <v>93.066469999999995</v>
      </c>
      <c r="H203" s="17">
        <v>76.182432432432435</v>
      </c>
      <c r="I203" s="12">
        <v>80.953620000000001</v>
      </c>
      <c r="J203" s="17">
        <v>57.38805970149253</v>
      </c>
      <c r="K203" s="12">
        <v>98.525469168900798</v>
      </c>
      <c r="L203" s="17">
        <v>76.884799999999998</v>
      </c>
      <c r="M203" s="14">
        <v>87.2</v>
      </c>
      <c r="N203" s="12">
        <v>75.48575991482565</v>
      </c>
      <c r="O203" s="41">
        <v>73.835507053500137</v>
      </c>
      <c r="P203" s="41">
        <v>61.931540342298284</v>
      </c>
      <c r="Q203" s="12">
        <v>84.523227383863073</v>
      </c>
    </row>
    <row r="204" spans="1:17" x14ac:dyDescent="0.15">
      <c r="A204" s="12" t="s">
        <v>5</v>
      </c>
      <c r="B204" s="17">
        <v>77.661548036077349</v>
      </c>
      <c r="C204" s="17">
        <v>77.317235598482497</v>
      </c>
      <c r="D204" s="41">
        <v>58.388876191074814</v>
      </c>
      <c r="E204" s="41">
        <v>83.025539670704447</v>
      </c>
      <c r="F204" s="12">
        <v>83.913520000000005</v>
      </c>
      <c r="G204" s="17">
        <v>92.369560000000007</v>
      </c>
      <c r="H204" s="17">
        <v>74.773755656108591</v>
      </c>
      <c r="I204" s="12">
        <v>81.932090000000002</v>
      </c>
      <c r="J204" s="17">
        <v>55.712492153170125</v>
      </c>
      <c r="K204" s="12">
        <v>97.5481149485895</v>
      </c>
      <c r="L204" s="17">
        <v>75.529079999999993</v>
      </c>
      <c r="M204" s="14">
        <v>82.6</v>
      </c>
      <c r="N204" s="12">
        <v>76.378591288229842</v>
      </c>
      <c r="O204" s="41">
        <v>75.69508804448563</v>
      </c>
      <c r="P204" s="41">
        <v>57.313829787234042</v>
      </c>
      <c r="Q204" s="12">
        <v>82.1048632218845</v>
      </c>
    </row>
    <row r="205" spans="1:17" x14ac:dyDescent="0.15">
      <c r="A205" s="12" t="s">
        <v>6</v>
      </c>
      <c r="B205" s="17">
        <v>80.644100358207794</v>
      </c>
      <c r="C205" s="17">
        <v>79.035271713782706</v>
      </c>
      <c r="D205" s="41">
        <v>66.095207521582708</v>
      </c>
      <c r="E205" s="41">
        <v>87.175102628596747</v>
      </c>
      <c r="F205" s="12">
        <v>88.100149999999999</v>
      </c>
      <c r="G205" s="17">
        <v>92.967330000000004</v>
      </c>
      <c r="H205" s="17">
        <v>79.082568807339442</v>
      </c>
      <c r="I205" s="12">
        <v>83.878119999999996</v>
      </c>
      <c r="J205" s="17">
        <v>55.795430727310837</v>
      </c>
      <c r="K205" s="12">
        <v>98.696844993141283</v>
      </c>
      <c r="L205" s="17">
        <v>80.637519999999995</v>
      </c>
      <c r="M205" s="14">
        <v>88.1</v>
      </c>
      <c r="N205" s="12">
        <v>76.197788697788695</v>
      </c>
      <c r="O205" s="41">
        <v>74.078624078624074</v>
      </c>
      <c r="P205" s="41">
        <v>64.533476741059431</v>
      </c>
      <c r="Q205" s="12">
        <v>86.017746706103793</v>
      </c>
    </row>
    <row r="206" spans="1:17" x14ac:dyDescent="0.15">
      <c r="A206" s="12" t="s">
        <v>7</v>
      </c>
      <c r="B206" s="17">
        <v>75.290034716177729</v>
      </c>
      <c r="C206" s="17">
        <v>74.274491156180616</v>
      </c>
      <c r="D206" s="41">
        <v>47.320482647573847</v>
      </c>
      <c r="E206" s="41">
        <v>74.702601873655311</v>
      </c>
      <c r="F206" s="12">
        <v>78.130690000000001</v>
      </c>
      <c r="G206" s="17">
        <v>91.366739999999993</v>
      </c>
      <c r="H206" s="17">
        <v>63.278688524590166</v>
      </c>
      <c r="I206" s="12">
        <v>78.150180000000006</v>
      </c>
      <c r="J206" s="17">
        <v>52.341967521138102</v>
      </c>
      <c r="K206" s="12">
        <v>97.688850845281408</v>
      </c>
      <c r="L206" s="17">
        <v>67.528630000000007</v>
      </c>
      <c r="M206" s="14">
        <v>72.400000000000006</v>
      </c>
      <c r="N206" s="12">
        <v>77.026369563102065</v>
      </c>
      <c r="O206" s="41">
        <v>75.99494015763355</v>
      </c>
      <c r="P206" s="41">
        <v>47.58610086100861</v>
      </c>
      <c r="Q206" s="12">
        <v>75.015375153751535</v>
      </c>
    </row>
    <row r="207" spans="1:17" x14ac:dyDescent="0.15">
      <c r="A207" s="12" t="s">
        <v>8</v>
      </c>
      <c r="B207" s="17">
        <v>81.286611761638284</v>
      </c>
      <c r="C207" s="17">
        <v>79.463135673754735</v>
      </c>
      <c r="D207" s="41">
        <v>63.727293448401547</v>
      </c>
      <c r="E207" s="41">
        <v>87.078589603045671</v>
      </c>
      <c r="F207" s="12">
        <v>86.950760000000002</v>
      </c>
      <c r="G207" s="17">
        <v>92.890180000000001</v>
      </c>
      <c r="H207" s="17">
        <v>76.710334788937402</v>
      </c>
      <c r="I207" s="12">
        <v>83.159329999999997</v>
      </c>
      <c r="J207" s="17">
        <v>55.701835712961248</v>
      </c>
      <c r="K207" s="12">
        <v>98.179574205492131</v>
      </c>
      <c r="L207" s="17">
        <v>78.85772</v>
      </c>
      <c r="M207" s="14">
        <v>87.9</v>
      </c>
      <c r="N207" s="12">
        <v>77.62143147070762</v>
      </c>
      <c r="O207" s="41">
        <v>75.199567040995802</v>
      </c>
      <c r="P207" s="41">
        <v>62.292785430772824</v>
      </c>
      <c r="Q207" s="12">
        <v>85.944431473266405</v>
      </c>
    </row>
    <row r="208" spans="1:17" x14ac:dyDescent="0.15">
      <c r="A208" s="12" t="s">
        <v>9</v>
      </c>
      <c r="B208" s="17">
        <v>83.727588793715668</v>
      </c>
      <c r="C208" s="17">
        <v>81.694515364140344</v>
      </c>
      <c r="D208" s="41">
        <v>68.523965245014338</v>
      </c>
      <c r="E208" s="41">
        <v>88.609823107872259</v>
      </c>
      <c r="F208" s="12">
        <v>87.194199999999995</v>
      </c>
      <c r="G208" s="17">
        <v>92.683769999999996</v>
      </c>
      <c r="H208" s="17">
        <v>78.080415045395597</v>
      </c>
      <c r="I208" s="12">
        <v>82.938040000000001</v>
      </c>
      <c r="J208" s="17">
        <v>57.858376511226254</v>
      </c>
      <c r="K208" s="12">
        <v>98.073555166374788</v>
      </c>
      <c r="L208" s="17">
        <v>77.611189999999993</v>
      </c>
      <c r="M208" s="14">
        <v>88.7</v>
      </c>
      <c r="N208" s="12">
        <v>79.722821765307287</v>
      </c>
      <c r="O208" s="41">
        <v>76.905600363512434</v>
      </c>
      <c r="P208" s="41">
        <v>67.437265362576568</v>
      </c>
      <c r="Q208" s="12">
        <v>87.887769215570046</v>
      </c>
    </row>
    <row r="209" spans="1:17" x14ac:dyDescent="0.15">
      <c r="A209" s="12" t="s">
        <v>10</v>
      </c>
      <c r="B209" s="17">
        <v>79.963341065731981</v>
      </c>
      <c r="C209" s="17">
        <v>78.324626236496883</v>
      </c>
      <c r="D209" s="41">
        <v>60.475899492827068</v>
      </c>
      <c r="E209" s="41">
        <v>82.930272795396192</v>
      </c>
      <c r="F209" s="12">
        <v>83.404699999999991</v>
      </c>
      <c r="G209" s="17">
        <v>92.118899999999996</v>
      </c>
      <c r="H209" s="17">
        <v>71.062740076824582</v>
      </c>
      <c r="I209" s="12">
        <v>81.411069999999995</v>
      </c>
      <c r="J209" s="17">
        <v>62.478956228956228</v>
      </c>
      <c r="K209" s="12">
        <v>97.611520899192129</v>
      </c>
      <c r="L209" s="17">
        <v>73.957769999999996</v>
      </c>
      <c r="M209" s="14">
        <v>83.6</v>
      </c>
      <c r="N209" s="12">
        <v>79.89473684210526</v>
      </c>
      <c r="O209" s="41">
        <v>78.120300751879697</v>
      </c>
      <c r="P209" s="41">
        <v>60.142436149312374</v>
      </c>
      <c r="Q209" s="12">
        <v>82.662082514734763</v>
      </c>
    </row>
    <row r="210" spans="1:17" x14ac:dyDescent="0.15">
      <c r="A210" s="12" t="s">
        <v>11</v>
      </c>
      <c r="B210" s="17">
        <v>79.496748797073124</v>
      </c>
      <c r="C210" s="17">
        <v>78.377252675637891</v>
      </c>
      <c r="D210" s="41">
        <v>62.390064556622761</v>
      </c>
      <c r="E210" s="41">
        <v>84.447835740620661</v>
      </c>
      <c r="F210" s="12">
        <v>83.80762</v>
      </c>
      <c r="G210" s="17">
        <v>92.138509999999997</v>
      </c>
      <c r="H210" s="17">
        <v>76.815286624203821</v>
      </c>
      <c r="I210" s="12">
        <v>82.587760000000003</v>
      </c>
      <c r="J210" s="17">
        <v>60.669216061185473</v>
      </c>
      <c r="K210" s="12">
        <v>97.502497502497505</v>
      </c>
      <c r="L210" s="17">
        <v>74.693049999999999</v>
      </c>
      <c r="M210" s="14">
        <v>84.6</v>
      </c>
      <c r="N210" s="12">
        <v>79.739106300305295</v>
      </c>
      <c r="O210" s="41">
        <v>78.490147099639188</v>
      </c>
      <c r="P210" s="41">
        <v>62.304948729380293</v>
      </c>
      <c r="Q210" s="12">
        <v>84.351315202853314</v>
      </c>
    </row>
    <row r="211" spans="1:17" x14ac:dyDescent="0.15">
      <c r="A211" s="12" t="s">
        <v>12</v>
      </c>
      <c r="B211" s="17">
        <v>84.140303084985234</v>
      </c>
      <c r="C211" s="17">
        <v>83.067044925870462</v>
      </c>
      <c r="D211" s="41">
        <v>70.649339150568025</v>
      </c>
      <c r="E211" s="41">
        <v>89.563660271213692</v>
      </c>
      <c r="F211" s="12">
        <v>86.499939999999995</v>
      </c>
      <c r="G211" s="17">
        <v>92.459810000000004</v>
      </c>
      <c r="H211" s="17">
        <v>79.629629629629633</v>
      </c>
      <c r="I211" s="12">
        <v>83.129670000000004</v>
      </c>
      <c r="J211" s="17">
        <v>62.367640830156709</v>
      </c>
      <c r="K211" s="12">
        <v>97.88454643241306</v>
      </c>
      <c r="L211" s="17">
        <v>75.759789999999995</v>
      </c>
      <c r="M211" s="14">
        <v>90.9</v>
      </c>
      <c r="N211" s="12">
        <v>82.168749035940152</v>
      </c>
      <c r="O211" s="41">
        <v>80.657103192966218</v>
      </c>
      <c r="P211" s="41">
        <v>70.40436616224261</v>
      </c>
      <c r="Q211" s="12">
        <v>89.357479533614494</v>
      </c>
    </row>
    <row r="212" spans="1:17" x14ac:dyDescent="0.15">
      <c r="A212" s="12" t="s">
        <v>13</v>
      </c>
      <c r="B212" s="17">
        <v>80.880118727084309</v>
      </c>
      <c r="C212" s="17">
        <v>79.464269582990028</v>
      </c>
      <c r="D212" s="41">
        <v>65.203635043604194</v>
      </c>
      <c r="E212" s="41">
        <v>86.333393445390911</v>
      </c>
      <c r="F212" s="12">
        <v>85.712050000000005</v>
      </c>
      <c r="G212" s="17">
        <v>92.431100000000001</v>
      </c>
      <c r="H212" s="17">
        <v>78.553615960099748</v>
      </c>
      <c r="I212" s="12">
        <v>82.983350000000002</v>
      </c>
      <c r="J212" s="17">
        <v>61.392844737756171</v>
      </c>
      <c r="K212" s="12">
        <v>97.061469265367322</v>
      </c>
      <c r="L212" s="17">
        <v>76.482219999999998</v>
      </c>
      <c r="M212" s="14">
        <v>86.3</v>
      </c>
      <c r="N212" s="12">
        <v>79.376683339746052</v>
      </c>
      <c r="O212" s="41">
        <v>77.760677183532124</v>
      </c>
      <c r="P212" s="41">
        <v>64.427860696517413</v>
      </c>
      <c r="Q212" s="12">
        <v>85.779436152570483</v>
      </c>
    </row>
    <row r="213" spans="1:17" x14ac:dyDescent="0.15">
      <c r="A213" s="12" t="s">
        <v>316</v>
      </c>
      <c r="B213" s="17">
        <v>70.251595461623594</v>
      </c>
      <c r="C213" s="17">
        <v>70.584603570540096</v>
      </c>
      <c r="D213" s="41">
        <v>46.920873301391389</v>
      </c>
      <c r="E213" s="41">
        <v>72.47011739865647</v>
      </c>
      <c r="F213" s="12">
        <v>78.610529999999997</v>
      </c>
      <c r="G213" s="17">
        <v>90.442149999999998</v>
      </c>
      <c r="H213" s="17">
        <v>62.478632478632477</v>
      </c>
      <c r="I213" s="12">
        <v>78.001499999999993</v>
      </c>
      <c r="J213" s="17">
        <v>58.172546857772879</v>
      </c>
      <c r="K213" s="12">
        <v>95.232213438735187</v>
      </c>
      <c r="L213" s="17">
        <v>65.906549999999996</v>
      </c>
      <c r="M213" s="14">
        <v>80.5</v>
      </c>
      <c r="N213" s="12">
        <v>73.122691834222408</v>
      </c>
      <c r="O213" s="41">
        <v>73.440705785802223</v>
      </c>
      <c r="P213" s="41">
        <v>47.678404487379247</v>
      </c>
      <c r="Q213" s="12">
        <v>73.371766905578056</v>
      </c>
    </row>
    <row r="214" spans="1:17" x14ac:dyDescent="0.15">
      <c r="A214" s="12" t="s">
        <v>317</v>
      </c>
      <c r="B214" s="17">
        <v>76.982586019900992</v>
      </c>
      <c r="C214" s="17">
        <v>76.561652171542818</v>
      </c>
      <c r="D214" s="41">
        <v>60.633449384534444</v>
      </c>
      <c r="E214" s="41">
        <v>84.267958642041023</v>
      </c>
      <c r="F214" s="12">
        <v>83.99633</v>
      </c>
      <c r="G214" s="17">
        <v>91.956410000000005</v>
      </c>
      <c r="H214" s="17">
        <v>75.381263616557732</v>
      </c>
      <c r="I214" s="12">
        <v>81.527079999999998</v>
      </c>
      <c r="J214" s="17">
        <v>60.927046830200702</v>
      </c>
      <c r="K214" s="12">
        <v>97.134416543574602</v>
      </c>
      <c r="L214" s="17">
        <v>72.265110000000007</v>
      </c>
      <c r="M214" s="14">
        <v>87.1</v>
      </c>
      <c r="N214" s="12">
        <v>77.292837498505321</v>
      </c>
      <c r="O214" s="41">
        <v>76.635178763601573</v>
      </c>
      <c r="P214" s="41">
        <v>60.37701317715959</v>
      </c>
      <c r="Q214" s="12">
        <v>84.022693997071741</v>
      </c>
    </row>
    <row r="215" spans="1:17" x14ac:dyDescent="0.15">
      <c r="A215" s="12" t="s">
        <v>318</v>
      </c>
      <c r="B215" s="17">
        <v>67.527230740947815</v>
      </c>
      <c r="C215" s="17">
        <v>68.079989172821954</v>
      </c>
      <c r="D215" s="41">
        <v>44.412768327244088</v>
      </c>
      <c r="E215" s="41">
        <v>69.811774072666665</v>
      </c>
      <c r="F215" s="12">
        <v>77.066059999999993</v>
      </c>
      <c r="G215" s="17">
        <v>91.042860000000005</v>
      </c>
      <c r="H215" s="17">
        <v>57.964601769911503</v>
      </c>
      <c r="I215" s="12">
        <v>75.863320000000002</v>
      </c>
      <c r="J215" s="17">
        <v>51.070018699355913</v>
      </c>
      <c r="K215" s="12">
        <v>94.200944032366834</v>
      </c>
      <c r="L215" s="17">
        <v>66.313220000000001</v>
      </c>
      <c r="M215" s="14">
        <v>72.099999999999994</v>
      </c>
      <c r="N215" s="12">
        <v>67.599634925463945</v>
      </c>
      <c r="O215" s="41">
        <v>68.025555217523575</v>
      </c>
      <c r="P215" s="41">
        <v>44.489215453899028</v>
      </c>
      <c r="Q215" s="12">
        <v>69.826973216401996</v>
      </c>
    </row>
    <row r="216" spans="1:17" x14ac:dyDescent="0.15">
      <c r="A216" s="12" t="s">
        <v>319</v>
      </c>
      <c r="B216" s="17">
        <v>74.699688859312076</v>
      </c>
      <c r="C216" s="17">
        <v>74.389391597383252</v>
      </c>
      <c r="D216" s="41">
        <v>53.877758865114359</v>
      </c>
      <c r="E216" s="41">
        <v>78.778473836336019</v>
      </c>
      <c r="F216" s="12">
        <v>82.041150000000002</v>
      </c>
      <c r="G216" s="17">
        <v>91.28004</v>
      </c>
      <c r="H216" s="17">
        <v>75.62240663900414</v>
      </c>
      <c r="I216" s="12">
        <v>80.198679999999996</v>
      </c>
      <c r="J216" s="17">
        <v>61.525813877014137</v>
      </c>
      <c r="K216" s="12">
        <v>96.627218934911241</v>
      </c>
      <c r="L216" s="17">
        <v>68.900000000000006</v>
      </c>
      <c r="M216" s="14">
        <v>86.5</v>
      </c>
      <c r="N216" s="12">
        <v>76.759611841297144</v>
      </c>
      <c r="O216" s="41">
        <v>76.513941776194571</v>
      </c>
      <c r="P216" s="41">
        <v>54.403168018102967</v>
      </c>
      <c r="Q216" s="12">
        <v>79.25702432585328</v>
      </c>
    </row>
    <row r="217" spans="1:17" x14ac:dyDescent="0.15">
      <c r="A217" s="12" t="s">
        <v>320</v>
      </c>
      <c r="B217" s="17">
        <v>69.717317336061782</v>
      </c>
      <c r="C217" s="17">
        <v>69.877610553377778</v>
      </c>
      <c r="D217" s="41">
        <v>46.626674906955571</v>
      </c>
      <c r="E217" s="41">
        <v>71.317874955375061</v>
      </c>
      <c r="F217" s="12">
        <v>79.058509999999998</v>
      </c>
      <c r="G217" s="17">
        <v>90.81223</v>
      </c>
      <c r="H217" s="17">
        <v>63.414634146341463</v>
      </c>
      <c r="I217" s="12">
        <v>77.37388</v>
      </c>
      <c r="J217" s="17">
        <v>53.564453125</v>
      </c>
      <c r="K217" s="12">
        <v>95.415717539863323</v>
      </c>
      <c r="L217" s="17">
        <v>66.217560000000006</v>
      </c>
      <c r="M217" s="14">
        <v>78.599999999999994</v>
      </c>
      <c r="N217" s="12">
        <v>70.49160671462829</v>
      </c>
      <c r="O217" s="41">
        <v>70.431654676258987</v>
      </c>
      <c r="P217" s="41">
        <v>46.715192235908923</v>
      </c>
      <c r="Q217" s="12">
        <v>71.519223590892125</v>
      </c>
    </row>
    <row r="218" spans="1:17" x14ac:dyDescent="0.15">
      <c r="A218" s="12" t="s">
        <v>321</v>
      </c>
      <c r="B218" s="17">
        <v>73.022857280923617</v>
      </c>
      <c r="C218" s="17">
        <v>72.801244982032429</v>
      </c>
      <c r="D218" s="41">
        <v>52.689115234462868</v>
      </c>
      <c r="E218" s="41">
        <v>77.254511629383515</v>
      </c>
      <c r="F218" s="12">
        <v>81.310829999999996</v>
      </c>
      <c r="G218" s="17">
        <v>91.467860000000002</v>
      </c>
      <c r="H218" s="17">
        <v>71.057884231536931</v>
      </c>
      <c r="I218" s="12">
        <v>80.007249999999999</v>
      </c>
      <c r="J218" s="17">
        <v>58.269761402369745</v>
      </c>
      <c r="K218" s="12">
        <v>97.195416164053071</v>
      </c>
      <c r="L218" s="17">
        <v>69.965190000000007</v>
      </c>
      <c r="M218" s="14">
        <v>82.1</v>
      </c>
      <c r="N218" s="12">
        <v>75.257857056182502</v>
      </c>
      <c r="O218" s="41">
        <v>74.942361363912141</v>
      </c>
      <c r="P218" s="41">
        <v>52.642201834862391</v>
      </c>
      <c r="Q218" s="12">
        <v>77.247706422018354</v>
      </c>
    </row>
    <row r="219" spans="1:17" x14ac:dyDescent="0.15">
      <c r="A219" s="12" t="s">
        <v>322</v>
      </c>
      <c r="B219" s="17">
        <v>65.260337001988773</v>
      </c>
      <c r="C219" s="17">
        <v>66.782397819183203</v>
      </c>
      <c r="D219" s="41">
        <v>35.857332033538206</v>
      </c>
      <c r="E219" s="41">
        <v>60.507921635706921</v>
      </c>
      <c r="F219" s="12">
        <v>74.114339999999999</v>
      </c>
      <c r="G219" s="17">
        <v>90.669979999999995</v>
      </c>
      <c r="H219" s="17">
        <v>53.272576636288314</v>
      </c>
      <c r="I219" s="12">
        <v>74.74109</v>
      </c>
      <c r="J219" s="17">
        <v>47.538762607255755</v>
      </c>
      <c r="K219" s="12">
        <v>94.093519278096807</v>
      </c>
      <c r="L219" s="17">
        <v>65.425420000000003</v>
      </c>
      <c r="M219" s="14">
        <v>66.2</v>
      </c>
      <c r="N219" s="12">
        <v>69.643427354976055</v>
      </c>
      <c r="O219" s="41">
        <v>71.176157530601387</v>
      </c>
      <c r="P219" s="41">
        <v>36.372985944463487</v>
      </c>
      <c r="Q219" s="12">
        <v>61.57010627356874</v>
      </c>
    </row>
    <row r="220" spans="1:17" x14ac:dyDescent="0.15">
      <c r="A220" s="12" t="s">
        <v>369</v>
      </c>
      <c r="B220" s="17">
        <v>81.848464650872245</v>
      </c>
      <c r="C220" s="17">
        <v>81.951917382197308</v>
      </c>
      <c r="D220" s="41">
        <v>70.400436721236275</v>
      </c>
      <c r="E220" s="41">
        <v>89.36701741061357</v>
      </c>
      <c r="F220" s="12">
        <v>87.122489999999999</v>
      </c>
      <c r="G220" s="17">
        <v>92.411770000000004</v>
      </c>
      <c r="H220" s="17">
        <v>79.183135704874843</v>
      </c>
      <c r="I220" s="12">
        <v>82.522400000000005</v>
      </c>
      <c r="J220" s="17">
        <v>63.429541595925301</v>
      </c>
      <c r="K220" s="12">
        <v>98.384889132220081</v>
      </c>
      <c r="L220" s="17">
        <v>75.950509999999994</v>
      </c>
      <c r="M220" s="14">
        <v>90.2</v>
      </c>
      <c r="N220" s="12">
        <v>78.215513009327438</v>
      </c>
      <c r="O220" s="41">
        <v>77.933235149729995</v>
      </c>
      <c r="P220" s="41">
        <v>69.696352149989821</v>
      </c>
      <c r="Q220" s="12">
        <v>88.893417566741391</v>
      </c>
    </row>
    <row r="221" spans="1:17" x14ac:dyDescent="0.15">
      <c r="A221" s="12" t="s">
        <v>370</v>
      </c>
      <c r="B221" s="17">
        <v>74.705641490949304</v>
      </c>
      <c r="C221" s="17">
        <v>74.915125902122909</v>
      </c>
      <c r="D221" s="41">
        <v>54.963116595192496</v>
      </c>
      <c r="E221" s="41">
        <v>76.94692811816472</v>
      </c>
      <c r="F221" s="12">
        <v>81.157719999999998</v>
      </c>
      <c r="G221" s="17">
        <v>91.88364</v>
      </c>
      <c r="H221" s="17">
        <v>72.654462242562929</v>
      </c>
      <c r="I221" s="12">
        <v>78.710210000000004</v>
      </c>
      <c r="J221" s="17">
        <v>56.953271028037378</v>
      </c>
      <c r="K221" s="12">
        <v>96.984318455971049</v>
      </c>
      <c r="L221" s="17">
        <v>69.801190000000005</v>
      </c>
      <c r="M221" s="14">
        <v>81.900000000000006</v>
      </c>
      <c r="N221" s="12">
        <v>74.700239808153484</v>
      </c>
      <c r="O221" s="41">
        <v>74.646949107380763</v>
      </c>
      <c r="P221" s="41">
        <v>54.438386041439479</v>
      </c>
      <c r="Q221" s="12">
        <v>76.575790621592148</v>
      </c>
    </row>
    <row r="222" spans="1:17" x14ac:dyDescent="0.15">
      <c r="A222" s="12" t="s">
        <v>371</v>
      </c>
      <c r="B222" s="17">
        <v>81.129593119265593</v>
      </c>
      <c r="C222" s="17">
        <v>80.057603049180159</v>
      </c>
      <c r="D222" s="41">
        <v>67.839996293278361</v>
      </c>
      <c r="E222" s="41">
        <v>86.509223756856741</v>
      </c>
      <c r="F222" s="12">
        <v>86.946770000000001</v>
      </c>
      <c r="G222" s="17">
        <v>92.616230000000002</v>
      </c>
      <c r="H222" s="17">
        <v>77.672530446549388</v>
      </c>
      <c r="I222" s="12">
        <v>82.775859999999994</v>
      </c>
      <c r="J222" s="17">
        <v>59.005083514887438</v>
      </c>
      <c r="K222" s="12">
        <v>98.142043751872947</v>
      </c>
      <c r="L222" s="17">
        <v>77.566990000000004</v>
      </c>
      <c r="M222" s="14">
        <v>88.4</v>
      </c>
      <c r="N222" s="12">
        <v>77.416829745596871</v>
      </c>
      <c r="O222" s="41">
        <v>76.007827788649706</v>
      </c>
      <c r="P222" s="41">
        <v>66.896551724137936</v>
      </c>
      <c r="Q222" s="12">
        <v>86.073414905450491</v>
      </c>
    </row>
    <row r="223" spans="1:17" x14ac:dyDescent="0.15">
      <c r="A223" s="12" t="s">
        <v>372</v>
      </c>
      <c r="B223" s="17">
        <v>80.40608498291779</v>
      </c>
      <c r="C223" s="17">
        <v>81.162629409822515</v>
      </c>
      <c r="D223" s="41">
        <v>65.05832031252244</v>
      </c>
      <c r="E223" s="41">
        <v>85.797435688950031</v>
      </c>
      <c r="F223" s="12">
        <v>84.994659999999996</v>
      </c>
      <c r="G223" s="17">
        <v>92.435779999999994</v>
      </c>
      <c r="H223" s="17">
        <v>74.504737295434978</v>
      </c>
      <c r="I223" s="12">
        <v>81.661950000000004</v>
      </c>
      <c r="J223" s="17">
        <v>61.275250790160783</v>
      </c>
      <c r="K223" s="12">
        <v>97.522123893805315</v>
      </c>
      <c r="L223" s="17">
        <v>74.689670000000007</v>
      </c>
      <c r="M223" s="14">
        <v>88.4</v>
      </c>
      <c r="N223" s="12">
        <v>78.892272554244386</v>
      </c>
      <c r="O223" s="41">
        <v>79.282451465550054</v>
      </c>
      <c r="P223" s="41">
        <v>64.54501058114927</v>
      </c>
      <c r="Q223" s="12">
        <v>85.511964838027026</v>
      </c>
    </row>
    <row r="224" spans="1:17" x14ac:dyDescent="0.15">
      <c r="A224" s="12" t="s">
        <v>373</v>
      </c>
      <c r="B224" s="17">
        <v>83.903032010991637</v>
      </c>
      <c r="C224" s="17">
        <v>83.392104562975533</v>
      </c>
      <c r="D224" s="41">
        <v>71.027274785266698</v>
      </c>
      <c r="E224" s="41">
        <v>89.427076337028538</v>
      </c>
      <c r="F224" s="12">
        <v>88.292100000000005</v>
      </c>
      <c r="G224" s="17">
        <v>92.818910000000002</v>
      </c>
      <c r="H224" s="17">
        <v>84.546805349182762</v>
      </c>
      <c r="I224" s="12">
        <v>85.133480000000006</v>
      </c>
      <c r="J224" s="17">
        <v>65.368852459016395</v>
      </c>
      <c r="K224" s="12">
        <v>98.384382362840796</v>
      </c>
      <c r="L224" s="17">
        <v>80.022139999999993</v>
      </c>
      <c r="M224" s="14">
        <v>92.3</v>
      </c>
      <c r="N224" s="12">
        <v>81.21883656509695</v>
      </c>
      <c r="O224" s="41">
        <v>80.720221606648195</v>
      </c>
      <c r="P224" s="41">
        <v>70.058796924468567</v>
      </c>
      <c r="Q224" s="12">
        <v>88.511985526910891</v>
      </c>
    </row>
    <row r="225" spans="1:17" x14ac:dyDescent="0.15">
      <c r="A225" s="12" t="s">
        <v>374</v>
      </c>
      <c r="B225" s="17">
        <v>84.28744622503892</v>
      </c>
      <c r="C225" s="17">
        <v>83.18185403953396</v>
      </c>
      <c r="D225" s="41">
        <v>70.946426421498401</v>
      </c>
      <c r="E225" s="41">
        <v>89.669214677505664</v>
      </c>
      <c r="F225" s="12">
        <v>87.596090000000004</v>
      </c>
      <c r="G225" s="17">
        <v>92.641260000000003</v>
      </c>
      <c r="H225" s="17">
        <v>81.8075117370892</v>
      </c>
      <c r="I225" s="12">
        <v>84.476029999999994</v>
      </c>
      <c r="J225" s="17">
        <v>61.4975845410628</v>
      </c>
      <c r="K225" s="12">
        <v>98.550724637681171</v>
      </c>
      <c r="L225" s="17">
        <v>77.717860000000002</v>
      </c>
      <c r="M225" s="14">
        <v>93.6</v>
      </c>
      <c r="N225" s="12">
        <v>81.423631811136289</v>
      </c>
      <c r="O225" s="41">
        <v>80.696315726719931</v>
      </c>
      <c r="P225" s="41">
        <v>70.468509984639013</v>
      </c>
      <c r="Q225" s="12">
        <v>89.247311827956992</v>
      </c>
    </row>
    <row r="226" spans="1:17" x14ac:dyDescent="0.15">
      <c r="A226" s="12" t="s">
        <v>375</v>
      </c>
      <c r="B226" s="17">
        <v>86.086134764437816</v>
      </c>
      <c r="C226" s="17">
        <v>85.299477721454224</v>
      </c>
      <c r="D226" s="41">
        <v>77.674760587987791</v>
      </c>
      <c r="E226" s="41">
        <v>92.488264164832984</v>
      </c>
      <c r="F226" s="12">
        <v>89.501639999999995</v>
      </c>
      <c r="G226" s="17">
        <v>92.592219999999998</v>
      </c>
      <c r="H226" s="17">
        <v>88.817005545286506</v>
      </c>
      <c r="I226" s="12">
        <v>85.63673</v>
      </c>
      <c r="J226" s="17">
        <v>65.096513972918473</v>
      </c>
      <c r="K226" s="12">
        <v>98.492063492063494</v>
      </c>
      <c r="L226" s="17">
        <v>80.46284</v>
      </c>
      <c r="M226" s="14">
        <v>95.2</v>
      </c>
      <c r="N226" s="12">
        <v>84.978806988524752</v>
      </c>
      <c r="O226" s="41">
        <v>84.213790964540465</v>
      </c>
      <c r="P226" s="41">
        <v>77.2633744855967</v>
      </c>
      <c r="Q226" s="12">
        <v>92.318244170096023</v>
      </c>
    </row>
    <row r="227" spans="1:17" x14ac:dyDescent="0.15">
      <c r="A227" s="12" t="s">
        <v>376</v>
      </c>
      <c r="B227" s="17">
        <v>77.891352393662856</v>
      </c>
      <c r="C227" s="17">
        <v>78.133885945783192</v>
      </c>
      <c r="D227" s="41">
        <v>56.595649284925344</v>
      </c>
      <c r="E227" s="41">
        <v>83.139748898329032</v>
      </c>
      <c r="F227" s="12">
        <v>81.15849</v>
      </c>
      <c r="G227" s="17">
        <v>91.215130000000002</v>
      </c>
      <c r="H227" s="17">
        <v>69.215686274509807</v>
      </c>
      <c r="I227" s="12">
        <v>79.837689999999995</v>
      </c>
      <c r="J227" s="17">
        <v>64.552845528455279</v>
      </c>
      <c r="K227" s="12">
        <v>97.169048260986784</v>
      </c>
      <c r="L227" s="17">
        <v>68.230879999999999</v>
      </c>
      <c r="M227" s="14">
        <v>84.8</v>
      </c>
      <c r="N227" s="12">
        <v>79.857042418561051</v>
      </c>
      <c r="O227" s="41">
        <v>79.763299742207636</v>
      </c>
      <c r="P227" s="41">
        <v>57.163769441903021</v>
      </c>
      <c r="Q227" s="12">
        <v>83.806038426349488</v>
      </c>
    </row>
    <row r="228" spans="1:17" x14ac:dyDescent="0.15">
      <c r="A228" s="12" t="s">
        <v>377</v>
      </c>
      <c r="B228" s="17">
        <v>83.767469579374449</v>
      </c>
      <c r="C228" s="17">
        <v>83.539041068126238</v>
      </c>
      <c r="D228" s="41">
        <v>71.552461800284547</v>
      </c>
      <c r="E228" s="41">
        <v>91.41906643904511</v>
      </c>
      <c r="F228" s="12">
        <v>88.563199999999995</v>
      </c>
      <c r="G228" s="17">
        <v>92.688509999999994</v>
      </c>
      <c r="H228" s="17">
        <v>88.044831880448314</v>
      </c>
      <c r="I228" s="12">
        <v>85.071330000000003</v>
      </c>
      <c r="J228" s="17">
        <v>64.171217192178958</v>
      </c>
      <c r="K228" s="12">
        <v>98.747115067589846</v>
      </c>
      <c r="L228" s="17">
        <v>79.064480000000003</v>
      </c>
      <c r="M228" s="14">
        <v>93.6</v>
      </c>
      <c r="N228" s="12">
        <v>82.855254461335093</v>
      </c>
      <c r="O228" s="41">
        <v>82.683410442828816</v>
      </c>
      <c r="P228" s="41">
        <v>70.534962089300762</v>
      </c>
      <c r="Q228" s="12">
        <v>90.711878685762429</v>
      </c>
    </row>
    <row r="229" spans="1:17" x14ac:dyDescent="0.15">
      <c r="A229" s="12" t="s">
        <v>378</v>
      </c>
      <c r="B229" s="17">
        <v>76.289942650589268</v>
      </c>
      <c r="C229" s="17">
        <v>77.561860598278258</v>
      </c>
      <c r="D229" s="41">
        <v>53.951470446942871</v>
      </c>
      <c r="E229" s="41">
        <v>82.249189329648956</v>
      </c>
      <c r="F229" s="12">
        <v>82.963830000000002</v>
      </c>
      <c r="G229" s="17">
        <v>92.44359</v>
      </c>
      <c r="H229" s="17">
        <v>72.748004561003427</v>
      </c>
      <c r="I229" s="12">
        <v>80.007980000000003</v>
      </c>
      <c r="J229" s="17">
        <v>59.45491251682369</v>
      </c>
      <c r="K229" s="12">
        <v>97.223828802776168</v>
      </c>
      <c r="L229" s="17">
        <v>72.399889999999999</v>
      </c>
      <c r="M229" s="14">
        <v>84.8</v>
      </c>
      <c r="N229" s="12">
        <v>75.355218030377273</v>
      </c>
      <c r="O229" s="41">
        <v>76.408623223909842</v>
      </c>
      <c r="P229" s="41">
        <v>53.517488076311601</v>
      </c>
      <c r="Q229" s="12">
        <v>81.955484896661375</v>
      </c>
    </row>
    <row r="230" spans="1:17" x14ac:dyDescent="0.15">
      <c r="A230" s="12" t="s">
        <v>379</v>
      </c>
      <c r="B230" s="17">
        <v>82.290716164536832</v>
      </c>
      <c r="C230" s="17">
        <v>82.429123614964922</v>
      </c>
      <c r="D230" s="41">
        <v>71.181683612544361</v>
      </c>
      <c r="E230" s="41">
        <v>91.591144640294374</v>
      </c>
      <c r="F230" s="12">
        <v>87.080039999999997</v>
      </c>
      <c r="G230" s="17">
        <v>92.304730000000006</v>
      </c>
      <c r="H230" s="17">
        <v>83.584905660377359</v>
      </c>
      <c r="I230" s="12">
        <v>85.087459999999993</v>
      </c>
      <c r="J230" s="17">
        <v>70.246934898981166</v>
      </c>
      <c r="K230" s="12">
        <v>98.536585365853654</v>
      </c>
      <c r="L230" s="17">
        <v>77.70908</v>
      </c>
      <c r="M230" s="14">
        <v>92.9</v>
      </c>
      <c r="N230" s="12">
        <v>84.936501948950081</v>
      </c>
      <c r="O230" s="41">
        <v>85.238274864830871</v>
      </c>
      <c r="P230" s="41">
        <v>70.82692307692308</v>
      </c>
      <c r="Q230" s="12">
        <v>91.67307692307692</v>
      </c>
    </row>
    <row r="231" spans="1:17" x14ac:dyDescent="0.15">
      <c r="A231" s="12" t="s">
        <v>199</v>
      </c>
      <c r="B231" s="17">
        <v>72.346875260696905</v>
      </c>
      <c r="C231" s="17">
        <v>71.959162448359208</v>
      </c>
      <c r="D231" s="41">
        <v>51.607046350152594</v>
      </c>
      <c r="E231" s="41">
        <v>76.049586857895022</v>
      </c>
      <c r="F231" s="12">
        <v>82.254840000000002</v>
      </c>
      <c r="G231" s="17">
        <v>92.340479999999999</v>
      </c>
      <c r="H231" s="17">
        <v>73.620689655172413</v>
      </c>
      <c r="I231" s="12">
        <v>79.930669999999992</v>
      </c>
      <c r="J231" s="17">
        <v>56.153450051493301</v>
      </c>
      <c r="K231" s="12">
        <v>97.849462365591393</v>
      </c>
      <c r="L231" s="17">
        <v>72.462010000000006</v>
      </c>
      <c r="M231" s="14">
        <v>82.6</v>
      </c>
      <c r="N231" s="12">
        <v>72.029845035393151</v>
      </c>
      <c r="O231" s="41">
        <v>71.207193418787057</v>
      </c>
      <c r="P231" s="41">
        <v>50.903070439494279</v>
      </c>
      <c r="Q231" s="12">
        <v>75.406381697772431</v>
      </c>
    </row>
    <row r="232" spans="1:17" x14ac:dyDescent="0.15">
      <c r="A232" s="12" t="s">
        <v>200</v>
      </c>
      <c r="B232" s="17">
        <v>72.720061557445035</v>
      </c>
      <c r="C232" s="17">
        <v>72.996955716469984</v>
      </c>
      <c r="D232" s="41">
        <v>49.184914386569467</v>
      </c>
      <c r="E232" s="41">
        <v>75.267758748606425</v>
      </c>
      <c r="F232" s="12">
        <v>81.81174</v>
      </c>
      <c r="G232" s="17">
        <v>92.420810000000003</v>
      </c>
      <c r="H232" s="17">
        <v>67.715231788079464</v>
      </c>
      <c r="I232" s="12">
        <v>79.329170000000005</v>
      </c>
      <c r="J232" s="17">
        <v>53.203342618384397</v>
      </c>
      <c r="K232" s="12">
        <v>97.43150684931507</v>
      </c>
      <c r="L232" s="17">
        <v>71.926320000000004</v>
      </c>
      <c r="M232" s="14">
        <v>80.8</v>
      </c>
      <c r="N232" s="12">
        <v>71.5630190071969</v>
      </c>
      <c r="O232" s="41">
        <v>71.433843882635173</v>
      </c>
      <c r="P232" s="41">
        <v>48.722572888488124</v>
      </c>
      <c r="Q232" s="12">
        <v>74.962428614367298</v>
      </c>
    </row>
    <row r="233" spans="1:17" x14ac:dyDescent="0.15">
      <c r="A233" s="12" t="s">
        <v>201</v>
      </c>
      <c r="B233" s="17">
        <v>75.331977163366801</v>
      </c>
      <c r="C233" s="17">
        <v>73.780847974810001</v>
      </c>
      <c r="D233" s="41">
        <v>61.490967221603853</v>
      </c>
      <c r="E233" s="41">
        <v>85.17127496047776</v>
      </c>
      <c r="F233" s="12">
        <v>84.073090000000008</v>
      </c>
      <c r="G233" s="17">
        <v>92.482860000000002</v>
      </c>
      <c r="H233" s="17">
        <v>73.358208955223887</v>
      </c>
      <c r="I233" s="12">
        <v>81.760069999999999</v>
      </c>
      <c r="J233" s="17">
        <v>58.405022087886536</v>
      </c>
      <c r="K233" s="12">
        <v>97.512234910277328</v>
      </c>
      <c r="L233" s="17">
        <v>75.083110000000005</v>
      </c>
      <c r="M233" s="14">
        <v>84.5</v>
      </c>
      <c r="N233" s="12">
        <v>75.510731833462629</v>
      </c>
      <c r="O233" s="41">
        <v>73.700543056633052</v>
      </c>
      <c r="P233" s="41">
        <v>60.982814178302903</v>
      </c>
      <c r="Q233" s="12">
        <v>84.881847475832444</v>
      </c>
    </row>
    <row r="234" spans="1:17" x14ac:dyDescent="0.15">
      <c r="A234" s="12" t="s">
        <v>202</v>
      </c>
      <c r="B234" s="17">
        <v>74.15373209105519</v>
      </c>
      <c r="C234" s="17">
        <v>73.252371736848971</v>
      </c>
      <c r="D234" s="41">
        <v>55.095310669932104</v>
      </c>
      <c r="E234" s="41">
        <v>79.236111812638939</v>
      </c>
      <c r="F234" s="12">
        <v>81.593410000000006</v>
      </c>
      <c r="G234" s="17">
        <v>91.750399999999999</v>
      </c>
      <c r="H234" s="17">
        <v>75.723270440251582</v>
      </c>
      <c r="I234" s="12">
        <v>79.720740000000006</v>
      </c>
      <c r="J234" s="17">
        <v>56.499695802068551</v>
      </c>
      <c r="K234" s="12">
        <v>97.760398151439745</v>
      </c>
      <c r="L234" s="17">
        <v>71.239440000000002</v>
      </c>
      <c r="M234" s="14">
        <v>83.8</v>
      </c>
      <c r="N234" s="12">
        <v>74.549749040448773</v>
      </c>
      <c r="O234" s="41">
        <v>73.737821080602302</v>
      </c>
      <c r="P234" s="41">
        <v>54.97211895910781</v>
      </c>
      <c r="Q234" s="12">
        <v>79.182156133828997</v>
      </c>
    </row>
    <row r="235" spans="1:17" x14ac:dyDescent="0.15">
      <c r="A235" s="12" t="s">
        <v>203</v>
      </c>
      <c r="B235" s="17">
        <v>81.802707808525128</v>
      </c>
      <c r="C235" s="17">
        <v>79.385437171308595</v>
      </c>
      <c r="D235" s="41">
        <v>68.467390919908027</v>
      </c>
      <c r="E235" s="41">
        <v>88.279486882381349</v>
      </c>
      <c r="F235" s="12">
        <v>87.361140000000006</v>
      </c>
      <c r="G235" s="17">
        <v>92.603489999999994</v>
      </c>
      <c r="H235" s="17">
        <v>80.228136882129277</v>
      </c>
      <c r="I235" s="12">
        <v>83.460560000000001</v>
      </c>
      <c r="J235" s="17">
        <v>60.745829244357211</v>
      </c>
      <c r="K235" s="12">
        <v>99.013605442176868</v>
      </c>
      <c r="L235" s="17">
        <v>77.644040000000004</v>
      </c>
      <c r="M235" s="14">
        <v>92.8</v>
      </c>
      <c r="N235" s="12">
        <v>80.494821634062134</v>
      </c>
      <c r="O235" s="41">
        <v>77.747410817031067</v>
      </c>
      <c r="P235" s="41">
        <v>67.800187617260789</v>
      </c>
      <c r="Q235" s="12">
        <v>87.898686679174489</v>
      </c>
    </row>
    <row r="236" spans="1:17" x14ac:dyDescent="0.15">
      <c r="A236" s="12" t="s">
        <v>204</v>
      </c>
      <c r="B236" s="17">
        <v>75.62106027064705</v>
      </c>
      <c r="C236" s="17">
        <v>73.699584008594783</v>
      </c>
      <c r="D236" s="41">
        <v>56.708833045829152</v>
      </c>
      <c r="E236" s="41">
        <v>81.024588483326937</v>
      </c>
      <c r="F236" s="12">
        <v>83.327519999999993</v>
      </c>
      <c r="G236" s="17">
        <v>92.445049999999995</v>
      </c>
      <c r="H236" s="17">
        <v>67.781155015197569</v>
      </c>
      <c r="I236" s="12">
        <v>80.434039999999996</v>
      </c>
      <c r="J236" s="17">
        <v>55.350637522768679</v>
      </c>
      <c r="K236" s="12">
        <v>97.186897880539505</v>
      </c>
      <c r="L236" s="17">
        <v>73.658839999999998</v>
      </c>
      <c r="M236" s="14">
        <v>83.7</v>
      </c>
      <c r="N236" s="12">
        <v>74.769334004361681</v>
      </c>
      <c r="O236" s="41">
        <v>72.420734776044299</v>
      </c>
      <c r="P236" s="41">
        <v>56.033324375167972</v>
      </c>
      <c r="Q236" s="12">
        <v>80.542864821284596</v>
      </c>
    </row>
    <row r="237" spans="1:17" x14ac:dyDescent="0.15">
      <c r="A237" s="12" t="s">
        <v>205</v>
      </c>
      <c r="B237" s="17">
        <v>68.709526354752143</v>
      </c>
      <c r="C237" s="17">
        <v>67.732922768884237</v>
      </c>
      <c r="D237" s="41">
        <v>49.654388548760899</v>
      </c>
      <c r="E237" s="41">
        <v>73.962981340071821</v>
      </c>
      <c r="F237" s="12">
        <v>78.760549999999995</v>
      </c>
      <c r="G237" s="17">
        <v>91.235020000000006</v>
      </c>
      <c r="H237" s="17">
        <v>63.522012578616348</v>
      </c>
      <c r="I237" s="12">
        <v>75.896010000000004</v>
      </c>
      <c r="J237" s="17">
        <v>49.350389766140317</v>
      </c>
      <c r="K237" s="12">
        <v>96.970596970596972</v>
      </c>
      <c r="L237" s="17">
        <v>65.877769999999998</v>
      </c>
      <c r="M237" s="14">
        <v>73.3</v>
      </c>
      <c r="N237" s="12">
        <v>66.042741341193818</v>
      </c>
      <c r="O237" s="41">
        <v>64.89314664701547</v>
      </c>
      <c r="P237" s="41">
        <v>49.356424058038847</v>
      </c>
      <c r="Q237" s="12">
        <v>73.601684998829867</v>
      </c>
    </row>
    <row r="238" spans="1:17" x14ac:dyDescent="0.15">
      <c r="A238" s="12" t="s">
        <v>206</v>
      </c>
      <c r="B238" s="17">
        <v>78.752792588871628</v>
      </c>
      <c r="C238" s="17">
        <v>76.823525292106382</v>
      </c>
      <c r="D238" s="41">
        <v>63.634523067565773</v>
      </c>
      <c r="E238" s="41">
        <v>87.31342106969538</v>
      </c>
      <c r="F238" s="12">
        <v>86.617850000000004</v>
      </c>
      <c r="G238" s="17">
        <v>92.894450000000006</v>
      </c>
      <c r="H238" s="17">
        <v>83.029197080291965</v>
      </c>
      <c r="I238" s="12">
        <v>83.103080000000006</v>
      </c>
      <c r="J238" s="17">
        <v>60.677797159232497</v>
      </c>
      <c r="K238" s="12">
        <v>98.410472183263209</v>
      </c>
      <c r="L238" s="17">
        <v>77.127499999999998</v>
      </c>
      <c r="M238" s="14">
        <v>90.6</v>
      </c>
      <c r="N238" s="12">
        <v>77.711538461538467</v>
      </c>
      <c r="O238" s="41">
        <v>75.59615384615384</v>
      </c>
      <c r="P238" s="41">
        <v>61.783625730994153</v>
      </c>
      <c r="Q238" s="12">
        <v>86.198830409356731</v>
      </c>
    </row>
    <row r="239" spans="1:17" x14ac:dyDescent="0.15">
      <c r="A239" s="12" t="s">
        <v>207</v>
      </c>
      <c r="B239" s="17">
        <v>75.427559060038433</v>
      </c>
      <c r="C239" s="17">
        <v>74.811695355417555</v>
      </c>
      <c r="D239" s="41">
        <v>54.227352443955702</v>
      </c>
      <c r="E239" s="41">
        <v>81.243361466363709</v>
      </c>
      <c r="F239" s="12">
        <v>82.734749999999991</v>
      </c>
      <c r="G239" s="17">
        <v>91.912800000000004</v>
      </c>
      <c r="H239" s="17">
        <v>74.653465346534659</v>
      </c>
      <c r="I239" s="12">
        <v>80.533739999999995</v>
      </c>
      <c r="J239" s="17">
        <v>61.552346570397113</v>
      </c>
      <c r="K239" s="12">
        <v>97.084548104956269</v>
      </c>
      <c r="L239" s="17">
        <v>71.571770000000001</v>
      </c>
      <c r="M239" s="14">
        <v>84.1</v>
      </c>
      <c r="N239" s="12">
        <v>76.438749585772669</v>
      </c>
      <c r="O239" s="41">
        <v>75.510880371147678</v>
      </c>
      <c r="P239" s="41">
        <v>54.835408493945081</v>
      </c>
      <c r="Q239" s="12">
        <v>81.630564557393825</v>
      </c>
    </row>
    <row r="240" spans="1:17" x14ac:dyDescent="0.15">
      <c r="A240" s="12" t="s">
        <v>208</v>
      </c>
      <c r="B240" s="17">
        <v>65.257845477603183</v>
      </c>
      <c r="C240" s="17">
        <v>64.676604722897991</v>
      </c>
      <c r="D240" s="41">
        <v>37.437853880536203</v>
      </c>
      <c r="E240" s="41">
        <v>62.956291122926253</v>
      </c>
      <c r="F240" s="12">
        <v>76.378439999999998</v>
      </c>
      <c r="G240" s="17">
        <v>91.180009999999996</v>
      </c>
      <c r="H240" s="17">
        <v>62.339743589743591</v>
      </c>
      <c r="I240" s="12">
        <v>76.005560000000003</v>
      </c>
      <c r="J240" s="17">
        <v>43.558755464129597</v>
      </c>
      <c r="K240" s="12">
        <v>97.128975265017672</v>
      </c>
      <c r="L240" s="17">
        <v>67.442430000000002</v>
      </c>
      <c r="M240" s="14">
        <v>70.7</v>
      </c>
      <c r="N240" s="12">
        <v>66.307022525080455</v>
      </c>
      <c r="O240" s="41">
        <v>65.606662880938856</v>
      </c>
      <c r="P240" s="41">
        <v>37.175276201851297</v>
      </c>
      <c r="Q240" s="12">
        <v>62.705285159749181</v>
      </c>
    </row>
    <row r="241" spans="1:17" x14ac:dyDescent="0.15">
      <c r="A241" s="12" t="s">
        <v>209</v>
      </c>
      <c r="B241" s="17">
        <v>72.817610739835771</v>
      </c>
      <c r="C241" s="17">
        <v>72.118695442849784</v>
      </c>
      <c r="D241" s="41">
        <v>50.575119095402854</v>
      </c>
      <c r="E241" s="41">
        <v>76.377082425024923</v>
      </c>
      <c r="F241" s="12">
        <v>79.359120000000004</v>
      </c>
      <c r="G241" s="17">
        <v>91.747249999999994</v>
      </c>
      <c r="H241" s="17">
        <v>67.419738406658738</v>
      </c>
      <c r="I241" s="12">
        <v>78.898769999999999</v>
      </c>
      <c r="J241" s="17">
        <v>55.569837189374461</v>
      </c>
      <c r="K241" s="12">
        <v>96.695456252346972</v>
      </c>
      <c r="L241" s="17">
        <v>69.397049999999993</v>
      </c>
      <c r="M241" s="14">
        <v>79</v>
      </c>
      <c r="N241" s="12">
        <v>76.020329585707685</v>
      </c>
      <c r="O241" s="41">
        <v>75.435083936547059</v>
      </c>
      <c r="P241" s="41">
        <v>50.97238895558224</v>
      </c>
      <c r="Q241" s="12">
        <v>76.90276110444178</v>
      </c>
    </row>
    <row r="242" spans="1:17" x14ac:dyDescent="0.15">
      <c r="A242" s="12" t="s">
        <v>210</v>
      </c>
      <c r="B242" s="17">
        <v>70.053045268910111</v>
      </c>
      <c r="C242" s="17">
        <v>69.568496895156585</v>
      </c>
      <c r="D242" s="41">
        <v>44.991114303498406</v>
      </c>
      <c r="E242" s="41">
        <v>72.687381491844064</v>
      </c>
      <c r="F242" s="12">
        <v>78.642060000000001</v>
      </c>
      <c r="G242" s="17">
        <v>91.205979999999997</v>
      </c>
      <c r="H242" s="17">
        <v>65.861690450054894</v>
      </c>
      <c r="I242" s="12">
        <v>77.533940000000001</v>
      </c>
      <c r="J242" s="17">
        <v>53.743131868131869</v>
      </c>
      <c r="K242" s="12">
        <v>96.265328874024519</v>
      </c>
      <c r="L242" s="17">
        <v>67.839039999999997</v>
      </c>
      <c r="M242" s="14">
        <v>74.5</v>
      </c>
      <c r="N242" s="12">
        <v>71.3998239215193</v>
      </c>
      <c r="O242" s="41">
        <v>70.909319582442464</v>
      </c>
      <c r="P242" s="41">
        <v>45.606447808138391</v>
      </c>
      <c r="Q242" s="12">
        <v>73.2062119127187</v>
      </c>
    </row>
    <row r="243" spans="1:17" x14ac:dyDescent="0.15">
      <c r="A243" s="12" t="s">
        <v>211</v>
      </c>
      <c r="B243" s="17">
        <v>73.181891701722293</v>
      </c>
      <c r="C243" s="17">
        <v>71.620870264935618</v>
      </c>
      <c r="D243" s="41">
        <v>53.457040060478832</v>
      </c>
      <c r="E243" s="41">
        <v>79.041224099191425</v>
      </c>
      <c r="F243" s="12">
        <v>81.67662</v>
      </c>
      <c r="G243" s="17">
        <v>91.97466</v>
      </c>
      <c r="H243" s="17">
        <v>70.870535714285708</v>
      </c>
      <c r="I243" s="12">
        <v>79.543859999999995</v>
      </c>
      <c r="J243" s="17">
        <v>55.530395401497998</v>
      </c>
      <c r="K243" s="12">
        <v>98.114901256732495</v>
      </c>
      <c r="L243" s="17">
        <v>71.578959999999995</v>
      </c>
      <c r="M243" s="14">
        <v>82.5</v>
      </c>
      <c r="N243" s="12">
        <v>73.615084525357616</v>
      </c>
      <c r="O243" s="41">
        <v>71.872561768530559</v>
      </c>
      <c r="P243" s="41">
        <v>52.888708696533548</v>
      </c>
      <c r="Q243" s="12">
        <v>78.593148185688221</v>
      </c>
    </row>
    <row r="244" spans="1:17" x14ac:dyDescent="0.15">
      <c r="A244" s="12" t="s">
        <v>212</v>
      </c>
      <c r="B244" s="17">
        <v>79.198608788264039</v>
      </c>
      <c r="C244" s="17">
        <v>77.158715585117704</v>
      </c>
      <c r="D244" s="41">
        <v>62.531326442927856</v>
      </c>
      <c r="E244" s="41">
        <v>85.977323774977094</v>
      </c>
      <c r="F244" s="12">
        <v>86.430509999999998</v>
      </c>
      <c r="G244" s="17">
        <v>92.844620000000006</v>
      </c>
      <c r="H244" s="17">
        <v>78.389830508474574</v>
      </c>
      <c r="I244" s="12">
        <v>82.221530000000001</v>
      </c>
      <c r="J244" s="17">
        <v>59.74103585657371</v>
      </c>
      <c r="K244" s="12">
        <v>98.324213406292742</v>
      </c>
      <c r="L244" s="17">
        <v>76.769270000000006</v>
      </c>
      <c r="M244" s="14">
        <v>89.5</v>
      </c>
      <c r="N244" s="12">
        <v>77.196069804956736</v>
      </c>
      <c r="O244" s="41">
        <v>74.717700542601548</v>
      </c>
      <c r="P244" s="41">
        <v>61.938702779757662</v>
      </c>
      <c r="Q244" s="12">
        <v>85.578522214302694</v>
      </c>
    </row>
    <row r="245" spans="1:17" x14ac:dyDescent="0.15">
      <c r="A245" s="12" t="s">
        <v>213</v>
      </c>
      <c r="B245" s="17">
        <v>66.511909352615021</v>
      </c>
      <c r="C245" s="17">
        <v>65.930426600296983</v>
      </c>
      <c r="D245" s="41">
        <v>40.781865908686598</v>
      </c>
      <c r="E245" s="41">
        <v>67.56277052575291</v>
      </c>
      <c r="F245" s="12">
        <v>77.646529999999998</v>
      </c>
      <c r="G245" s="17">
        <v>92.129459999999995</v>
      </c>
      <c r="H245" s="17">
        <v>57.421150278293133</v>
      </c>
      <c r="I245" s="12">
        <v>76.026710000000008</v>
      </c>
      <c r="J245" s="17">
        <v>49.220554272517319</v>
      </c>
      <c r="K245" s="12">
        <v>96.506865815466142</v>
      </c>
      <c r="L245" s="17">
        <v>68.889089999999996</v>
      </c>
      <c r="M245" s="14">
        <v>72.8</v>
      </c>
      <c r="N245" s="12">
        <v>66.894371941272439</v>
      </c>
      <c r="O245" s="41">
        <v>65.925774877650895</v>
      </c>
      <c r="P245" s="41">
        <v>40.825313978143853</v>
      </c>
      <c r="Q245" s="12">
        <v>67.444136356222472</v>
      </c>
    </row>
    <row r="246" spans="1:17" x14ac:dyDescent="0.15">
      <c r="A246" s="12" t="s">
        <v>214</v>
      </c>
      <c r="B246" s="17">
        <v>69.714713065952282</v>
      </c>
      <c r="C246" s="17">
        <v>68.361806817169509</v>
      </c>
      <c r="D246" s="41">
        <v>45.029682431117052</v>
      </c>
      <c r="E246" s="41">
        <v>72.084634927411116</v>
      </c>
      <c r="F246" s="12">
        <v>78.396960000000007</v>
      </c>
      <c r="G246" s="17">
        <v>91.380290000000002</v>
      </c>
      <c r="H246" s="17">
        <v>64.573110893032378</v>
      </c>
      <c r="I246" s="12">
        <v>77.412170000000003</v>
      </c>
      <c r="J246" s="17">
        <v>51.373746184038382</v>
      </c>
      <c r="K246" s="12">
        <v>96.976854038734061</v>
      </c>
      <c r="L246" s="17">
        <v>67.637900000000002</v>
      </c>
      <c r="M246" s="14">
        <v>73.099999999999994</v>
      </c>
      <c r="N246" s="12">
        <v>70.811744386873926</v>
      </c>
      <c r="O246" s="41">
        <v>69.473229706390327</v>
      </c>
      <c r="P246" s="41">
        <v>45.607042019598069</v>
      </c>
      <c r="Q246" s="12">
        <v>72.579305763162267</v>
      </c>
    </row>
    <row r="247" spans="1:17" x14ac:dyDescent="0.15">
      <c r="A247" s="12" t="s">
        <v>215</v>
      </c>
      <c r="B247" s="17">
        <v>75.691249508955423</v>
      </c>
      <c r="C247" s="17">
        <v>73.904828582099128</v>
      </c>
      <c r="D247" s="41">
        <v>53.664107852125767</v>
      </c>
      <c r="E247" s="41">
        <v>80.660608296287677</v>
      </c>
      <c r="F247" s="12">
        <v>81.588949999999997</v>
      </c>
      <c r="G247" s="17">
        <v>91.314449999999994</v>
      </c>
      <c r="H247" s="17">
        <v>76.184032476319345</v>
      </c>
      <c r="I247" s="12">
        <v>79.685270000000003</v>
      </c>
      <c r="J247" s="17">
        <v>58.865514650638616</v>
      </c>
      <c r="K247" s="12">
        <v>97.350115932427954</v>
      </c>
      <c r="L247" s="17">
        <v>67.729569999999995</v>
      </c>
      <c r="M247" s="14">
        <v>80.900000000000006</v>
      </c>
      <c r="N247" s="12">
        <v>76.205287713841358</v>
      </c>
      <c r="O247" s="41">
        <v>74.551109854375795</v>
      </c>
      <c r="P247" s="41">
        <v>53.880692751763945</v>
      </c>
      <c r="Q247" s="12">
        <v>80.799657900363485</v>
      </c>
    </row>
    <row r="248" spans="1:17" x14ac:dyDescent="0.15">
      <c r="A248" s="12" t="s">
        <v>216</v>
      </c>
      <c r="B248" s="17">
        <v>74.923702338719849</v>
      </c>
      <c r="C248" s="17">
        <v>73.795952870955787</v>
      </c>
      <c r="D248" s="41">
        <v>56.045948298875246</v>
      </c>
      <c r="E248" s="41">
        <v>81.050192627384831</v>
      </c>
      <c r="F248" s="12">
        <v>82.528989999999993</v>
      </c>
      <c r="G248" s="17">
        <v>92.075580000000002</v>
      </c>
      <c r="H248" s="17">
        <v>71.784776902887131</v>
      </c>
      <c r="I248" s="12">
        <v>81.075199999999995</v>
      </c>
      <c r="J248" s="17">
        <v>59.656472559698372</v>
      </c>
      <c r="K248" s="12">
        <v>98.37997054491899</v>
      </c>
      <c r="L248" s="17">
        <v>72.763149999999996</v>
      </c>
      <c r="M248" s="14">
        <v>82.3</v>
      </c>
      <c r="N248" s="12">
        <v>76.660401002506262</v>
      </c>
      <c r="O248" s="41">
        <v>75.751879699248121</v>
      </c>
      <c r="P248" s="41">
        <v>56.092889633708396</v>
      </c>
      <c r="Q248" s="12">
        <v>81.110845104141731</v>
      </c>
    </row>
    <row r="249" spans="1:17" x14ac:dyDescent="0.15">
      <c r="A249" s="12" t="s">
        <v>217</v>
      </c>
      <c r="B249" s="17">
        <v>70.008407080444258</v>
      </c>
      <c r="C249" s="17">
        <v>68.834055263411457</v>
      </c>
      <c r="D249" s="41">
        <v>52.832086577683668</v>
      </c>
      <c r="E249" s="41">
        <v>78.411503379599338</v>
      </c>
      <c r="F249" s="12">
        <v>81.421239999999997</v>
      </c>
      <c r="G249" s="17">
        <v>92.133099999999999</v>
      </c>
      <c r="H249" s="17">
        <v>70.357142857142861</v>
      </c>
      <c r="I249" s="12">
        <v>80.046379999999999</v>
      </c>
      <c r="J249" s="17">
        <v>54.904338453247107</v>
      </c>
      <c r="K249" s="12">
        <v>97.404962440245839</v>
      </c>
      <c r="L249" s="17">
        <v>72.307310000000001</v>
      </c>
      <c r="M249" s="14">
        <v>81.3</v>
      </c>
      <c r="N249" s="12">
        <v>70.957816377171213</v>
      </c>
      <c r="O249" s="41">
        <v>69.826302729528535</v>
      </c>
      <c r="P249" s="41">
        <v>52.588217006062486</v>
      </c>
      <c r="Q249" s="12">
        <v>78.159490129022231</v>
      </c>
    </row>
    <row r="250" spans="1:17" x14ac:dyDescent="0.15">
      <c r="A250" s="12" t="s">
        <v>380</v>
      </c>
      <c r="B250" s="17">
        <v>81.585447468028335</v>
      </c>
      <c r="C250" s="17">
        <v>81.925986929477929</v>
      </c>
      <c r="D250" s="41">
        <v>73.661785151814797</v>
      </c>
      <c r="E250" s="41">
        <v>91.745988583455926</v>
      </c>
      <c r="F250" s="12">
        <v>86.75103</v>
      </c>
      <c r="G250" s="17">
        <v>92.555779999999999</v>
      </c>
      <c r="H250" s="17">
        <v>73.993471164309028</v>
      </c>
      <c r="I250" s="12">
        <v>83.077939999999998</v>
      </c>
      <c r="J250" s="17">
        <v>61.949738573115198</v>
      </c>
      <c r="K250" s="12">
        <v>98.339644625691818</v>
      </c>
      <c r="L250" s="17">
        <v>75.757080000000002</v>
      </c>
      <c r="M250" s="14">
        <v>91.2</v>
      </c>
      <c r="N250" s="12">
        <v>80.138940578092047</v>
      </c>
      <c r="O250" s="41">
        <v>80.151345986850259</v>
      </c>
      <c r="P250" s="41">
        <v>72.894788983554577</v>
      </c>
      <c r="Q250" s="12">
        <v>91.381018426788202</v>
      </c>
    </row>
    <row r="251" spans="1:17" x14ac:dyDescent="0.15">
      <c r="A251" s="12" t="s">
        <v>381</v>
      </c>
      <c r="B251" s="17">
        <v>78.915687084492674</v>
      </c>
      <c r="C251" s="17">
        <v>78.213326347008163</v>
      </c>
      <c r="D251" s="41">
        <v>56.532412819246112</v>
      </c>
      <c r="E251" s="41">
        <v>82.1483105507956</v>
      </c>
      <c r="F251" s="12">
        <v>84.174509999999998</v>
      </c>
      <c r="G251" s="17">
        <v>92.746859999999998</v>
      </c>
      <c r="H251" s="17">
        <v>71.130625686059275</v>
      </c>
      <c r="I251" s="12">
        <v>80.428269999999998</v>
      </c>
      <c r="J251" s="17">
        <v>60.16316611699358</v>
      </c>
      <c r="K251" s="12">
        <v>98.394290811775193</v>
      </c>
      <c r="L251" s="17">
        <v>73.392880000000005</v>
      </c>
      <c r="M251" s="14">
        <v>86</v>
      </c>
      <c r="N251" s="12">
        <v>78.166812554708017</v>
      </c>
      <c r="O251" s="41">
        <v>77.253970238839571</v>
      </c>
      <c r="P251" s="41">
        <v>56.068411291984347</v>
      </c>
      <c r="Q251" s="12">
        <v>81.866886461982276</v>
      </c>
    </row>
    <row r="252" spans="1:17" x14ac:dyDescent="0.15">
      <c r="A252" s="12" t="s">
        <v>382</v>
      </c>
      <c r="B252" s="17">
        <v>68.489953429852463</v>
      </c>
      <c r="C252" s="17">
        <v>70.458133036691251</v>
      </c>
      <c r="D252" s="41">
        <v>38.420398254986246</v>
      </c>
      <c r="E252" s="41">
        <v>67.158209084891212</v>
      </c>
      <c r="F252" s="12">
        <v>76.375680000000003</v>
      </c>
      <c r="G252" s="17">
        <v>90.577740000000006</v>
      </c>
      <c r="H252" s="17">
        <v>55.425531914893625</v>
      </c>
      <c r="I252" s="12">
        <v>75.477739999999997</v>
      </c>
      <c r="J252" s="17">
        <v>49.698581560283692</v>
      </c>
      <c r="K252" s="12">
        <v>95.704779189352692</v>
      </c>
      <c r="L252" s="17">
        <v>64.497249999999994</v>
      </c>
      <c r="M252" s="14">
        <v>69.900000000000006</v>
      </c>
      <c r="N252" s="12">
        <v>72.35077570339206</v>
      </c>
      <c r="O252" s="41">
        <v>74.033657638706288</v>
      </c>
      <c r="P252" s="41">
        <v>39.608750525872949</v>
      </c>
      <c r="Q252" s="12">
        <v>68.763146823727382</v>
      </c>
    </row>
    <row r="253" spans="1:17" x14ac:dyDescent="0.15">
      <c r="A253" s="12" t="s">
        <v>383</v>
      </c>
      <c r="B253" s="17">
        <v>81.679639586019476</v>
      </c>
      <c r="C253" s="17">
        <v>81.477331629096511</v>
      </c>
      <c r="D253" s="41">
        <v>65.466506170143305</v>
      </c>
      <c r="E253" s="41">
        <v>86.598137550908305</v>
      </c>
      <c r="F253" s="12">
        <v>86.513289999999998</v>
      </c>
      <c r="G253" s="17">
        <v>92.223680000000002</v>
      </c>
      <c r="H253" s="17">
        <v>78.776529338327094</v>
      </c>
      <c r="I253" s="12">
        <v>83.583179999999999</v>
      </c>
      <c r="J253" s="17">
        <v>63.003663003663</v>
      </c>
      <c r="K253" s="12">
        <v>98.554135843981172</v>
      </c>
      <c r="L253" s="17">
        <v>76.745329999999996</v>
      </c>
      <c r="M253" s="14">
        <v>90.7</v>
      </c>
      <c r="N253" s="12">
        <v>81.221229352829681</v>
      </c>
      <c r="O253" s="41">
        <v>81.01814243162741</v>
      </c>
      <c r="P253" s="41">
        <v>64.686894770819876</v>
      </c>
      <c r="Q253" s="12">
        <v>86.077038949860125</v>
      </c>
    </row>
    <row r="254" spans="1:17" x14ac:dyDescent="0.15">
      <c r="A254" s="12" t="s">
        <v>384</v>
      </c>
      <c r="B254" s="17">
        <v>75.244380342754297</v>
      </c>
      <c r="C254" s="17">
        <v>75.641164188424256</v>
      </c>
      <c r="D254" s="41">
        <v>52.269692696903277</v>
      </c>
      <c r="E254" s="41">
        <v>79.033997255321424</v>
      </c>
      <c r="F254" s="12">
        <v>81.230040000000002</v>
      </c>
      <c r="G254" s="17">
        <v>91.751850000000005</v>
      </c>
      <c r="H254" s="17">
        <v>65.782122905027933</v>
      </c>
      <c r="I254" s="12">
        <v>78.746269999999996</v>
      </c>
      <c r="J254" s="17">
        <v>58.94224077940153</v>
      </c>
      <c r="K254" s="12">
        <v>97.348066298342545</v>
      </c>
      <c r="L254" s="17">
        <v>69.107929999999996</v>
      </c>
      <c r="M254" s="14">
        <v>79.5</v>
      </c>
      <c r="N254" s="12">
        <v>75.70816864295125</v>
      </c>
      <c r="O254" s="41">
        <v>75.971673254281953</v>
      </c>
      <c r="P254" s="41">
        <v>52.128218602207042</v>
      </c>
      <c r="Q254" s="12">
        <v>78.954282711508156</v>
      </c>
    </row>
    <row r="255" spans="1:17" x14ac:dyDescent="0.15">
      <c r="A255" s="12" t="s">
        <v>385</v>
      </c>
      <c r="B255" s="17">
        <v>74.132420839441252</v>
      </c>
      <c r="C255" s="17">
        <v>75.722421051221019</v>
      </c>
      <c r="D255" s="41">
        <v>51.686088682163188</v>
      </c>
      <c r="E255" s="41">
        <v>79.038937566649508</v>
      </c>
      <c r="F255" s="12">
        <v>78.465559999999996</v>
      </c>
      <c r="G255" s="17">
        <v>90.725160000000002</v>
      </c>
      <c r="H255" s="17">
        <v>53.658536585365859</v>
      </c>
      <c r="I255" s="12">
        <v>78.233699999999999</v>
      </c>
      <c r="J255" s="17">
        <v>60.674619498148907</v>
      </c>
      <c r="K255" s="12">
        <v>95.627691288506128</v>
      </c>
      <c r="L255" s="17">
        <v>65.133669999999995</v>
      </c>
      <c r="M255" s="14">
        <v>77.7</v>
      </c>
      <c r="N255" s="12">
        <v>77.659896938466204</v>
      </c>
      <c r="O255" s="41">
        <v>79.387693240375867</v>
      </c>
      <c r="P255" s="41">
        <v>53.147644927536234</v>
      </c>
      <c r="Q255" s="12">
        <v>80.117753623188406</v>
      </c>
    </row>
    <row r="256" spans="1:17" x14ac:dyDescent="0.15">
      <c r="A256" s="12" t="s">
        <v>386</v>
      </c>
      <c r="B256" s="17">
        <v>77.068273781161807</v>
      </c>
      <c r="C256" s="17">
        <v>77.563099965996713</v>
      </c>
      <c r="D256" s="41">
        <v>57.970333861632504</v>
      </c>
      <c r="E256" s="41">
        <v>83.485226516857423</v>
      </c>
      <c r="F256" s="12">
        <v>81.354550000000003</v>
      </c>
      <c r="G256" s="17">
        <v>91.290009999999995</v>
      </c>
      <c r="H256" s="17">
        <v>65.529010238907844</v>
      </c>
      <c r="I256" s="12">
        <v>80.232429999999994</v>
      </c>
      <c r="J256" s="17">
        <v>61.599535243996904</v>
      </c>
      <c r="K256" s="12">
        <v>96.886632825719119</v>
      </c>
      <c r="L256" s="17">
        <v>65.835930000000005</v>
      </c>
      <c r="M256" s="14">
        <v>84</v>
      </c>
      <c r="N256" s="12">
        <v>80.399094254174912</v>
      </c>
      <c r="O256" s="41">
        <v>80.965185394848575</v>
      </c>
      <c r="P256" s="41">
        <v>59.128182995252473</v>
      </c>
      <c r="Q256" s="12">
        <v>84.311609840310737</v>
      </c>
    </row>
    <row r="257" spans="1:17" x14ac:dyDescent="0.15">
      <c r="A257" s="12" t="s">
        <v>387</v>
      </c>
      <c r="B257" s="17">
        <v>76.6361837278059</v>
      </c>
      <c r="C257" s="17">
        <v>77.623073848021434</v>
      </c>
      <c r="D257" s="41">
        <v>54.89620226691693</v>
      </c>
      <c r="E257" s="41">
        <v>80.835482755215537</v>
      </c>
      <c r="F257" s="12">
        <v>82.681759999999997</v>
      </c>
      <c r="G257" s="17">
        <v>92.393320000000003</v>
      </c>
      <c r="H257" s="17">
        <v>68.885448916408663</v>
      </c>
      <c r="I257" s="12">
        <v>78.923389999999998</v>
      </c>
      <c r="J257" s="17">
        <v>58.132888783043576</v>
      </c>
      <c r="K257" s="12">
        <v>97.526091998453808</v>
      </c>
      <c r="L257" s="17">
        <v>72.316820000000007</v>
      </c>
      <c r="M257" s="14">
        <v>83</v>
      </c>
      <c r="N257" s="12">
        <v>74.4399866265463</v>
      </c>
      <c r="O257" s="41">
        <v>74.85790705449682</v>
      </c>
      <c r="P257" s="41">
        <v>54.604889141557699</v>
      </c>
      <c r="Q257" s="12">
        <v>80.699260943718016</v>
      </c>
    </row>
    <row r="258" spans="1:17" x14ac:dyDescent="0.15">
      <c r="A258" s="12" t="s">
        <v>388</v>
      </c>
      <c r="B258" s="17">
        <v>82.953002749529617</v>
      </c>
      <c r="C258" s="17">
        <v>81.802441181779145</v>
      </c>
      <c r="D258" s="41">
        <v>72.279386834519727</v>
      </c>
      <c r="E258" s="41">
        <v>91.362747687908353</v>
      </c>
      <c r="F258" s="12">
        <v>87.519159999999999</v>
      </c>
      <c r="G258" s="17">
        <v>92.490819999999999</v>
      </c>
      <c r="H258" s="17">
        <v>81.715362865221479</v>
      </c>
      <c r="I258" s="12">
        <v>84.102779999999996</v>
      </c>
      <c r="J258" s="17">
        <v>64.157228514323776</v>
      </c>
      <c r="K258" s="12">
        <v>98.759598346131128</v>
      </c>
      <c r="L258" s="17">
        <v>77.441379999999995</v>
      </c>
      <c r="M258" s="14">
        <v>91.5</v>
      </c>
      <c r="N258" s="12">
        <v>83.187099834005224</v>
      </c>
      <c r="O258" s="41">
        <v>81.799857718757409</v>
      </c>
      <c r="P258" s="41">
        <v>71.527911918099278</v>
      </c>
      <c r="Q258" s="12">
        <v>91.172493722232957</v>
      </c>
    </row>
    <row r="259" spans="1:17" x14ac:dyDescent="0.15">
      <c r="A259" s="12" t="s">
        <v>389</v>
      </c>
      <c r="B259" s="17">
        <v>68.306449380789871</v>
      </c>
      <c r="C259" s="17">
        <v>70.252724405313288</v>
      </c>
      <c r="D259" s="41">
        <v>34.78910767589268</v>
      </c>
      <c r="E259" s="41">
        <v>61.732718483591441</v>
      </c>
      <c r="F259" s="12">
        <v>75.996690000000001</v>
      </c>
      <c r="G259" s="17">
        <v>90.524799999999999</v>
      </c>
      <c r="H259" s="17">
        <v>52.7736131934033</v>
      </c>
      <c r="I259" s="12">
        <v>74.194729999999993</v>
      </c>
      <c r="J259" s="17">
        <v>49.735449735449734</v>
      </c>
      <c r="K259" s="12">
        <v>95.776506819181691</v>
      </c>
      <c r="L259" s="17">
        <v>64.586690000000004</v>
      </c>
      <c r="M259" s="14">
        <v>67</v>
      </c>
      <c r="N259" s="12">
        <v>71.052143254778258</v>
      </c>
      <c r="O259" s="41">
        <v>72.499536092039335</v>
      </c>
      <c r="P259" s="41">
        <v>35.631443298969074</v>
      </c>
      <c r="Q259" s="12">
        <v>63.079896907216494</v>
      </c>
    </row>
    <row r="260" spans="1:17" x14ac:dyDescent="0.15">
      <c r="A260" s="12" t="s">
        <v>390</v>
      </c>
      <c r="B260" s="17">
        <v>74.536668681076648</v>
      </c>
      <c r="C260" s="17">
        <v>75.977612745411221</v>
      </c>
      <c r="D260" s="41">
        <v>51.29759626435213</v>
      </c>
      <c r="E260" s="41">
        <v>77.899071169671231</v>
      </c>
      <c r="F260" s="12">
        <v>79.646129999999999</v>
      </c>
      <c r="G260" s="17">
        <v>90.983099999999993</v>
      </c>
      <c r="H260" s="17">
        <v>68.052516411378562</v>
      </c>
      <c r="I260" s="12">
        <v>79.914270000000002</v>
      </c>
      <c r="J260" s="17">
        <v>57.842968075927523</v>
      </c>
      <c r="K260" s="12">
        <v>94.618425053207673</v>
      </c>
      <c r="L260" s="17">
        <v>65.499709999999993</v>
      </c>
      <c r="M260" s="14">
        <v>79.3</v>
      </c>
      <c r="N260" s="12">
        <v>78.516267882010382</v>
      </c>
      <c r="O260" s="41">
        <v>79.858209899987344</v>
      </c>
      <c r="P260" s="41">
        <v>52.772502848461833</v>
      </c>
      <c r="Q260" s="12">
        <v>78.940372199012529</v>
      </c>
    </row>
    <row r="261" spans="1:17" x14ac:dyDescent="0.15">
      <c r="A261" s="12" t="s">
        <v>391</v>
      </c>
      <c r="B261" s="17">
        <v>83.40132890335174</v>
      </c>
      <c r="C261" s="17">
        <v>82.71225247205652</v>
      </c>
      <c r="D261" s="41">
        <v>75.252748610163749</v>
      </c>
      <c r="E261" s="41">
        <v>92.118514728555596</v>
      </c>
      <c r="F261" s="12">
        <v>87.839159999999993</v>
      </c>
      <c r="G261" s="17">
        <v>92.600359999999995</v>
      </c>
      <c r="H261" s="17">
        <v>86.486486486486484</v>
      </c>
      <c r="I261" s="12">
        <v>83.153019999999998</v>
      </c>
      <c r="J261" s="17">
        <v>63.610383424624906</v>
      </c>
      <c r="K261" s="12">
        <v>98.46093133385952</v>
      </c>
      <c r="L261" s="17">
        <v>76.745519999999999</v>
      </c>
      <c r="M261" s="14">
        <v>91.6</v>
      </c>
      <c r="N261" s="12">
        <v>81.078810283985874</v>
      </c>
      <c r="O261" s="41">
        <v>79.717694505125195</v>
      </c>
      <c r="P261" s="41">
        <v>74.851148284661178</v>
      </c>
      <c r="Q261" s="12">
        <v>91.862772894811457</v>
      </c>
    </row>
    <row r="262" spans="1:17" x14ac:dyDescent="0.15">
      <c r="A262" s="12" t="s">
        <v>392</v>
      </c>
      <c r="B262" s="17">
        <v>73.304024915362277</v>
      </c>
      <c r="C262" s="17">
        <v>74.429678095801464</v>
      </c>
      <c r="D262" s="41">
        <v>44.601496008769018</v>
      </c>
      <c r="E262" s="41">
        <v>72.593681115935041</v>
      </c>
      <c r="F262" s="12">
        <v>77.053349999999995</v>
      </c>
      <c r="G262" s="17">
        <v>89.950670000000002</v>
      </c>
      <c r="H262" s="17">
        <v>60.190325138778746</v>
      </c>
      <c r="I262" s="12">
        <v>79.772539999999992</v>
      </c>
      <c r="J262" s="17">
        <v>59.388404593884047</v>
      </c>
      <c r="K262" s="12">
        <v>93.593519882179677</v>
      </c>
      <c r="L262" s="17">
        <v>63.482619999999997</v>
      </c>
      <c r="M262" s="14">
        <v>74.5</v>
      </c>
      <c r="N262" s="12">
        <v>81.856925418569261</v>
      </c>
      <c r="O262" s="41">
        <v>83.602232369355661</v>
      </c>
      <c r="P262" s="41">
        <v>48.507683215130029</v>
      </c>
      <c r="Q262" s="12">
        <v>76.049054373522466</v>
      </c>
    </row>
    <row r="263" spans="1:17" x14ac:dyDescent="0.15">
      <c r="A263" s="12" t="s">
        <v>393</v>
      </c>
      <c r="B263" s="17">
        <v>75.103771673814464</v>
      </c>
      <c r="C263" s="17">
        <v>76.123410492017371</v>
      </c>
      <c r="D263" s="41">
        <v>60.196277322315581</v>
      </c>
      <c r="E263" s="41">
        <v>81.89359621314199</v>
      </c>
      <c r="F263" s="12">
        <v>79.162180000000006</v>
      </c>
      <c r="G263" s="17">
        <v>91.043909999999997</v>
      </c>
      <c r="H263" s="17">
        <v>69.719626168224309</v>
      </c>
      <c r="I263" s="12">
        <v>79.926819999999992</v>
      </c>
      <c r="J263" s="17">
        <v>58.666100254885301</v>
      </c>
      <c r="K263" s="12">
        <v>94.524902861179797</v>
      </c>
      <c r="L263" s="17">
        <v>65.188400000000001</v>
      </c>
      <c r="M263" s="14">
        <v>76.900000000000006</v>
      </c>
      <c r="N263" s="12">
        <v>77.674645823155842</v>
      </c>
      <c r="O263" s="41">
        <v>78.814525321608869</v>
      </c>
      <c r="P263" s="41">
        <v>61.850649350649356</v>
      </c>
      <c r="Q263" s="12">
        <v>83.418367346938766</v>
      </c>
    </row>
    <row r="264" spans="1:17" x14ac:dyDescent="0.15">
      <c r="A264" s="12" t="s">
        <v>394</v>
      </c>
      <c r="B264" s="17">
        <v>72.939260750408849</v>
      </c>
      <c r="C264" s="17">
        <v>74.633610441305294</v>
      </c>
      <c r="D264" s="41">
        <v>43.714344180920925</v>
      </c>
      <c r="E264" s="41">
        <v>70.315694127415</v>
      </c>
      <c r="F264" s="12">
        <v>77.301169999999999</v>
      </c>
      <c r="G264" s="17">
        <v>91.688119999999998</v>
      </c>
      <c r="H264" s="17">
        <v>59.795321637426902</v>
      </c>
      <c r="I264" s="12">
        <v>77.303399999999996</v>
      </c>
      <c r="J264" s="17">
        <v>49.646040901940218</v>
      </c>
      <c r="K264" s="12">
        <v>95.499119939653013</v>
      </c>
      <c r="L264" s="17">
        <v>66.832220000000007</v>
      </c>
      <c r="M264" s="14">
        <v>75.099999999999994</v>
      </c>
      <c r="N264" s="12">
        <v>77.596855699045477</v>
      </c>
      <c r="O264" s="41">
        <v>79.178364214860565</v>
      </c>
      <c r="P264" s="41">
        <v>45.792333676017037</v>
      </c>
      <c r="Q264" s="12">
        <v>72.081069173153182</v>
      </c>
    </row>
    <row r="265" spans="1:17" x14ac:dyDescent="0.15">
      <c r="A265" s="12" t="s">
        <v>395</v>
      </c>
      <c r="B265" s="17">
        <v>80.798087383335158</v>
      </c>
      <c r="C265" s="17">
        <v>79.990218319076249</v>
      </c>
      <c r="D265" s="41">
        <v>68.363340605298035</v>
      </c>
      <c r="E265" s="41">
        <v>89.560112602637147</v>
      </c>
      <c r="F265" s="12">
        <v>85.711470000000006</v>
      </c>
      <c r="G265" s="17">
        <v>92.377340000000004</v>
      </c>
      <c r="H265" s="17">
        <v>75.921052631578945</v>
      </c>
      <c r="I265" s="12">
        <v>82.176649999999995</v>
      </c>
      <c r="J265" s="17">
        <v>62.776613091078502</v>
      </c>
      <c r="K265" s="12">
        <v>98.04222648752399</v>
      </c>
      <c r="L265" s="17">
        <v>74.454909999999998</v>
      </c>
      <c r="M265" s="14">
        <v>89.6</v>
      </c>
      <c r="N265" s="12">
        <v>80.972268626795866</v>
      </c>
      <c r="O265" s="41">
        <v>79.953224189776137</v>
      </c>
      <c r="P265" s="41">
        <v>67.791077257889015</v>
      </c>
      <c r="Q265" s="12">
        <v>89.417845484221985</v>
      </c>
    </row>
    <row r="266" spans="1:17" x14ac:dyDescent="0.15">
      <c r="A266" s="12" t="s">
        <v>396</v>
      </c>
      <c r="B266" s="17">
        <v>75.43726635146875</v>
      </c>
      <c r="C266" s="17">
        <v>75.699354122654967</v>
      </c>
      <c r="D266" s="41">
        <v>52.275829427824817</v>
      </c>
      <c r="E266" s="41">
        <v>80.065832008997972</v>
      </c>
      <c r="F266" s="12">
        <v>83.382100000000008</v>
      </c>
      <c r="G266" s="17">
        <v>92.555499999999995</v>
      </c>
      <c r="H266" s="17">
        <v>66.441821247892079</v>
      </c>
      <c r="I266" s="12">
        <v>78.385429999999999</v>
      </c>
      <c r="J266" s="17">
        <v>59.909342734827497</v>
      </c>
      <c r="K266" s="12">
        <v>98.208841463414629</v>
      </c>
      <c r="L266" s="17">
        <v>71.454849999999993</v>
      </c>
      <c r="M266" s="14">
        <v>81.7</v>
      </c>
      <c r="N266" s="12">
        <v>72.494254905426899</v>
      </c>
      <c r="O266" s="41">
        <v>72.123033409934592</v>
      </c>
      <c r="P266" s="41">
        <v>51.698450536352802</v>
      </c>
      <c r="Q266" s="12">
        <v>79.678188319427889</v>
      </c>
    </row>
    <row r="267" spans="1:17" x14ac:dyDescent="0.15">
      <c r="A267" s="12" t="s">
        <v>397</v>
      </c>
      <c r="B267" s="17">
        <v>66.083604299360843</v>
      </c>
      <c r="C267" s="17">
        <v>69.947043118150702</v>
      </c>
      <c r="D267" s="41">
        <v>39.698038379329923</v>
      </c>
      <c r="E267" s="41">
        <v>65.250990064960547</v>
      </c>
      <c r="F267" s="12">
        <v>73.710369999999998</v>
      </c>
      <c r="G267" s="17">
        <v>90.663989999999998</v>
      </c>
      <c r="H267" s="17">
        <v>62.133333333333326</v>
      </c>
      <c r="I267" s="12">
        <v>77.291380000000004</v>
      </c>
      <c r="J267" s="17">
        <v>43.090978302245908</v>
      </c>
      <c r="K267" s="12">
        <v>90.125126817720655</v>
      </c>
      <c r="L267" s="17">
        <v>63.473190000000002</v>
      </c>
      <c r="M267" s="14">
        <v>63.1</v>
      </c>
      <c r="N267" s="12">
        <v>75.635419513528291</v>
      </c>
      <c r="O267" s="41">
        <v>79.270292429625584</v>
      </c>
      <c r="P267" s="41">
        <v>46.267432321575065</v>
      </c>
      <c r="Q267" s="12">
        <v>71.24692370795735</v>
      </c>
    </row>
    <row r="268" spans="1:17" x14ac:dyDescent="0.15">
      <c r="A268" s="12" t="s">
        <v>398</v>
      </c>
      <c r="B268" s="17">
        <v>71.001286327287929</v>
      </c>
      <c r="C268" s="17">
        <v>72.869169098273161</v>
      </c>
      <c r="D268" s="41">
        <v>45.207984094051014</v>
      </c>
      <c r="E268" s="41">
        <v>71.213298069042196</v>
      </c>
      <c r="F268" s="12">
        <v>75.684460000000001</v>
      </c>
      <c r="G268" s="17">
        <v>90.063760000000002</v>
      </c>
      <c r="H268" s="17">
        <v>58.861940298507463</v>
      </c>
      <c r="I268" s="12">
        <v>76.664180000000002</v>
      </c>
      <c r="J268" s="17">
        <v>57.625145518044242</v>
      </c>
      <c r="K268" s="12">
        <v>95.90510237244068</v>
      </c>
      <c r="L268" s="17">
        <v>64.507779999999997</v>
      </c>
      <c r="M268" s="14">
        <v>72.400000000000006</v>
      </c>
      <c r="N268" s="12">
        <v>77.768871075484299</v>
      </c>
      <c r="O268" s="41">
        <v>79.412157648630597</v>
      </c>
      <c r="P268" s="41">
        <v>47.143780987281744</v>
      </c>
      <c r="Q268" s="12">
        <v>72.946755766328948</v>
      </c>
    </row>
    <row r="269" spans="1:17" x14ac:dyDescent="0.15">
      <c r="A269" s="12" t="s">
        <v>399</v>
      </c>
      <c r="B269" s="17">
        <v>83.378756530465267</v>
      </c>
      <c r="C269" s="17">
        <v>82.850593966930532</v>
      </c>
      <c r="D269" s="41">
        <v>71.961932860078491</v>
      </c>
      <c r="E269" s="41">
        <v>91.054626819726309</v>
      </c>
      <c r="F269" s="12">
        <v>86.767070000000004</v>
      </c>
      <c r="G269" s="17">
        <v>91.952259999999995</v>
      </c>
      <c r="H269" s="17">
        <v>82.89007092198581</v>
      </c>
      <c r="I269" s="12">
        <v>85.499470000000002</v>
      </c>
      <c r="J269" s="17">
        <v>71.724253046236015</v>
      </c>
      <c r="K269" s="12">
        <v>98.872533667397434</v>
      </c>
      <c r="L269" s="17">
        <v>76.782939999999996</v>
      </c>
      <c r="M269" s="14">
        <v>94.5</v>
      </c>
      <c r="N269" s="12">
        <v>86.996449124525526</v>
      </c>
      <c r="O269" s="41">
        <v>87.02093792090119</v>
      </c>
      <c r="P269" s="41">
        <v>72.63488543976348</v>
      </c>
      <c r="Q269" s="12">
        <v>91.371027346637106</v>
      </c>
    </row>
    <row r="270" spans="1:17" x14ac:dyDescent="0.15">
      <c r="A270" s="12" t="s">
        <v>127</v>
      </c>
      <c r="B270" s="17">
        <v>80.143832342321346</v>
      </c>
      <c r="C270" s="17">
        <v>80.492221813779352</v>
      </c>
      <c r="D270" s="41">
        <v>64.854908604868157</v>
      </c>
      <c r="E270" s="41">
        <v>87.20522219138185</v>
      </c>
      <c r="F270" s="12">
        <v>87.529430000000005</v>
      </c>
      <c r="G270" s="17">
        <v>92.812100000000001</v>
      </c>
      <c r="H270" s="17">
        <v>70.854271356783912</v>
      </c>
      <c r="I270" s="12">
        <v>84.140460000000004</v>
      </c>
      <c r="J270" s="17">
        <v>63.042028018679119</v>
      </c>
      <c r="K270" s="12">
        <v>97.540288379983025</v>
      </c>
      <c r="L270" s="17">
        <v>79.371709999999993</v>
      </c>
      <c r="M270" s="14">
        <v>87.8</v>
      </c>
      <c r="N270" s="12">
        <v>77.960927960927961</v>
      </c>
      <c r="O270" s="41">
        <v>78.18070818070818</v>
      </c>
      <c r="P270" s="41">
        <v>63.66409109394062</v>
      </c>
      <c r="Q270" s="12">
        <v>86.071573810492069</v>
      </c>
    </row>
    <row r="271" spans="1:17" x14ac:dyDescent="0.15">
      <c r="A271" s="12" t="s">
        <v>128</v>
      </c>
      <c r="B271" s="17">
        <v>80.23763250862639</v>
      </c>
      <c r="C271" s="17">
        <v>79.480260193748279</v>
      </c>
      <c r="D271" s="41">
        <v>61.303270042712107</v>
      </c>
      <c r="E271" s="41">
        <v>84.78730730122831</v>
      </c>
      <c r="F271" s="12">
        <v>85.266000000000005</v>
      </c>
      <c r="G271" s="17">
        <v>92.631360000000001</v>
      </c>
      <c r="H271" s="17">
        <v>68.75</v>
      </c>
      <c r="I271" s="12">
        <v>81.484849999999994</v>
      </c>
      <c r="J271" s="17">
        <v>59.203693017888057</v>
      </c>
      <c r="K271" s="12">
        <v>97.893321380546837</v>
      </c>
      <c r="L271" s="17">
        <v>75.404049999999998</v>
      </c>
      <c r="M271" s="14">
        <v>85.2</v>
      </c>
      <c r="N271" s="12">
        <v>77.838170444057013</v>
      </c>
      <c r="O271" s="41">
        <v>76.2896113219157</v>
      </c>
      <c r="P271" s="41">
        <v>60.26548672566372</v>
      </c>
      <c r="Q271" s="12">
        <v>83.752212389380531</v>
      </c>
    </row>
    <row r="272" spans="1:17" x14ac:dyDescent="0.15">
      <c r="A272" s="12" t="s">
        <v>129</v>
      </c>
      <c r="B272" s="17">
        <v>82.257219191301587</v>
      </c>
      <c r="C272" s="17">
        <v>81.498038681133323</v>
      </c>
      <c r="D272" s="41">
        <v>66.691303122723824</v>
      </c>
      <c r="E272" s="41">
        <v>88.005827531925632</v>
      </c>
      <c r="F272" s="12">
        <v>86.161230000000003</v>
      </c>
      <c r="G272" s="17">
        <v>92.537859999999995</v>
      </c>
      <c r="H272" s="17">
        <v>77.100271002710031</v>
      </c>
      <c r="I272" s="12">
        <v>83.704620000000006</v>
      </c>
      <c r="J272" s="17">
        <v>63.924392439243924</v>
      </c>
      <c r="K272" s="12">
        <v>98.051118210862626</v>
      </c>
      <c r="L272" s="17">
        <v>76.754459999999995</v>
      </c>
      <c r="M272" s="14">
        <v>89.4</v>
      </c>
      <c r="N272" s="12">
        <v>81.07247146270241</v>
      </c>
      <c r="O272" s="41">
        <v>79.413326254313773</v>
      </c>
      <c r="P272" s="41">
        <v>66.105769230769226</v>
      </c>
      <c r="Q272" s="12">
        <v>87.412587412587413</v>
      </c>
    </row>
    <row r="273" spans="1:17" x14ac:dyDescent="0.15">
      <c r="A273" s="12" t="s">
        <v>130</v>
      </c>
      <c r="B273" s="17">
        <v>82.870171286251207</v>
      </c>
      <c r="C273" s="17">
        <v>82.071103965428833</v>
      </c>
      <c r="D273" s="41">
        <v>68.814714099881229</v>
      </c>
      <c r="E273" s="41">
        <v>88.672615651679777</v>
      </c>
      <c r="F273" s="12">
        <v>88.339280000000002</v>
      </c>
      <c r="G273" s="17">
        <v>92.948189999999997</v>
      </c>
      <c r="H273" s="17">
        <v>79.611650485436897</v>
      </c>
      <c r="I273" s="12">
        <v>84.790800000000004</v>
      </c>
      <c r="J273" s="17">
        <v>64.856034306718399</v>
      </c>
      <c r="K273" s="12">
        <v>98.396864980406136</v>
      </c>
      <c r="L273" s="17">
        <v>80.395970000000005</v>
      </c>
      <c r="M273" s="14">
        <v>90.5</v>
      </c>
      <c r="N273" s="12">
        <v>81.056223112297872</v>
      </c>
      <c r="O273" s="41">
        <v>79.973297730307081</v>
      </c>
      <c r="P273" s="41">
        <v>67.592592592592595</v>
      </c>
      <c r="Q273" s="12">
        <v>87.887887887887885</v>
      </c>
    </row>
    <row r="274" spans="1:17" x14ac:dyDescent="0.15">
      <c r="A274" s="12" t="s">
        <v>131</v>
      </c>
      <c r="B274" s="17">
        <v>77.43239364364176</v>
      </c>
      <c r="C274" s="17">
        <v>77.525739805611479</v>
      </c>
      <c r="D274" s="41">
        <v>56.611315253817274</v>
      </c>
      <c r="E274" s="41">
        <v>81.459241429109227</v>
      </c>
      <c r="F274" s="12">
        <v>79.633690000000001</v>
      </c>
      <c r="G274" s="17">
        <v>91.320999999999998</v>
      </c>
      <c r="H274" s="17">
        <v>63.312368972746334</v>
      </c>
      <c r="I274" s="12">
        <v>79.698329999999999</v>
      </c>
      <c r="J274" s="17">
        <v>61.449919224555735</v>
      </c>
      <c r="K274" s="12">
        <v>96.824887748556762</v>
      </c>
      <c r="L274" s="17">
        <v>68.510829999999999</v>
      </c>
      <c r="M274" s="14">
        <v>79.8</v>
      </c>
      <c r="N274" s="12">
        <v>80.969505178365935</v>
      </c>
      <c r="O274" s="41">
        <v>81.257192174913698</v>
      </c>
      <c r="P274" s="41">
        <v>57.469204927211649</v>
      </c>
      <c r="Q274" s="12">
        <v>82.642777155655097</v>
      </c>
    </row>
    <row r="275" spans="1:17" x14ac:dyDescent="0.15">
      <c r="A275" s="12" t="s">
        <v>132</v>
      </c>
      <c r="B275" s="17">
        <v>79.162666689394896</v>
      </c>
      <c r="C275" s="17">
        <v>79.112015839481671</v>
      </c>
      <c r="D275" s="41">
        <v>59.768379600991942</v>
      </c>
      <c r="E275" s="41">
        <v>84.41534801100488</v>
      </c>
      <c r="F275" s="12">
        <v>83.217199999999991</v>
      </c>
      <c r="G275" s="17">
        <v>92.082999999999998</v>
      </c>
      <c r="H275" s="17">
        <v>67.123287671232873</v>
      </c>
      <c r="I275" s="12">
        <v>80.622430000000008</v>
      </c>
      <c r="J275" s="17">
        <v>62.90650406504065</v>
      </c>
      <c r="K275" s="12">
        <v>98.046357615894038</v>
      </c>
      <c r="L275" s="17">
        <v>72.689689999999999</v>
      </c>
      <c r="M275" s="14">
        <v>83.8</v>
      </c>
      <c r="N275" s="12">
        <v>78.973843058350099</v>
      </c>
      <c r="O275" s="41">
        <v>78.571428571428569</v>
      </c>
      <c r="P275" s="41">
        <v>59.622195985832349</v>
      </c>
      <c r="Q275" s="12">
        <v>84.415584415584405</v>
      </c>
    </row>
    <row r="276" spans="1:17" x14ac:dyDescent="0.15">
      <c r="A276" s="12" t="s">
        <v>133</v>
      </c>
      <c r="B276" s="17">
        <v>81.012567076910102</v>
      </c>
      <c r="C276" s="17">
        <v>80.639314848987439</v>
      </c>
      <c r="D276" s="41">
        <v>67.736204537466577</v>
      </c>
      <c r="E276" s="41">
        <v>88.656951557103085</v>
      </c>
      <c r="F276" s="12">
        <v>86.995599999999996</v>
      </c>
      <c r="G276" s="17">
        <v>92.676609999999997</v>
      </c>
      <c r="H276" s="17">
        <v>73.053892215568865</v>
      </c>
      <c r="I276" s="12">
        <v>83.261889999999994</v>
      </c>
      <c r="J276" s="17">
        <v>64.600817731870023</v>
      </c>
      <c r="K276" s="12">
        <v>97.779422649888971</v>
      </c>
      <c r="L276" s="17">
        <v>77.915080000000003</v>
      </c>
      <c r="M276" s="14">
        <v>89.3</v>
      </c>
      <c r="N276" s="12">
        <v>78.316247281764532</v>
      </c>
      <c r="O276" s="41">
        <v>77.632805219012113</v>
      </c>
      <c r="P276" s="41">
        <v>66.564181398923907</v>
      </c>
      <c r="Q276" s="12">
        <v>87.804253138611315</v>
      </c>
    </row>
    <row r="277" spans="1:17" x14ac:dyDescent="0.15">
      <c r="A277" s="12" t="s">
        <v>134</v>
      </c>
      <c r="B277" s="17">
        <v>81.582113081341262</v>
      </c>
      <c r="C277" s="17">
        <v>81.799039608471574</v>
      </c>
      <c r="D277" s="41">
        <v>67.925719208324281</v>
      </c>
      <c r="E277" s="41">
        <v>87.239828833111886</v>
      </c>
      <c r="F277" s="12">
        <v>87.164450000000002</v>
      </c>
      <c r="G277" s="17">
        <v>92.808729999999997</v>
      </c>
      <c r="H277" s="17">
        <v>75</v>
      </c>
      <c r="I277" s="12">
        <v>83.535309999999996</v>
      </c>
      <c r="J277" s="17">
        <v>63.19587628865979</v>
      </c>
      <c r="K277" s="12">
        <v>98.344370860927157</v>
      </c>
      <c r="L277" s="17">
        <v>78.421379999999999</v>
      </c>
      <c r="M277" s="14">
        <v>90.3</v>
      </c>
      <c r="N277" s="12">
        <v>78.798454443475009</v>
      </c>
      <c r="O277" s="41">
        <v>78.561635298516762</v>
      </c>
      <c r="P277" s="41">
        <v>66.473509933774835</v>
      </c>
      <c r="Q277" s="12">
        <v>86.05132450331125</v>
      </c>
    </row>
    <row r="278" spans="1:17" x14ac:dyDescent="0.15">
      <c r="A278" s="12" t="s">
        <v>135</v>
      </c>
      <c r="B278" s="17">
        <v>79.604096455135505</v>
      </c>
      <c r="C278" s="17">
        <v>78.949370373558509</v>
      </c>
      <c r="D278" s="41">
        <v>62.734170643248319</v>
      </c>
      <c r="E278" s="41">
        <v>85.775265560029652</v>
      </c>
      <c r="F278" s="12">
        <v>85.335830000000001</v>
      </c>
      <c r="G278" s="17">
        <v>92.489840000000001</v>
      </c>
      <c r="H278" s="17">
        <v>75</v>
      </c>
      <c r="I278" s="12">
        <v>82.468360000000004</v>
      </c>
      <c r="J278" s="17">
        <v>58.977236293683873</v>
      </c>
      <c r="K278" s="12">
        <v>98.375997797963109</v>
      </c>
      <c r="L278" s="17">
        <v>76.449629999999999</v>
      </c>
      <c r="M278" s="14">
        <v>88.2</v>
      </c>
      <c r="N278" s="12">
        <v>78.830148868831316</v>
      </c>
      <c r="O278" s="41">
        <v>78.056499824170672</v>
      </c>
      <c r="P278" s="41">
        <v>61.766403694439099</v>
      </c>
      <c r="Q278" s="12">
        <v>85.087550509909562</v>
      </c>
    </row>
    <row r="279" spans="1:17" x14ac:dyDescent="0.15">
      <c r="A279" s="12" t="s">
        <v>136</v>
      </c>
      <c r="B279" s="17">
        <v>77.665275731945613</v>
      </c>
      <c r="C279" s="17">
        <v>78.144286255700237</v>
      </c>
      <c r="D279" s="41">
        <v>55.210234206367758</v>
      </c>
      <c r="E279" s="41">
        <v>82.691877019505711</v>
      </c>
      <c r="F279" s="12">
        <v>81.838220000000007</v>
      </c>
      <c r="G279" s="17">
        <v>92.028139999999993</v>
      </c>
      <c r="H279" s="17">
        <v>68.427518427518436</v>
      </c>
      <c r="I279" s="12">
        <v>79.811849999999993</v>
      </c>
      <c r="J279" s="17">
        <v>56.157735085945404</v>
      </c>
      <c r="K279" s="12">
        <v>97.061672586373916</v>
      </c>
      <c r="L279" s="17">
        <v>71.711740000000006</v>
      </c>
      <c r="M279" s="14">
        <v>81.5</v>
      </c>
      <c r="N279" s="12">
        <v>77.986422071356358</v>
      </c>
      <c r="O279" s="41">
        <v>78.231980355337285</v>
      </c>
      <c r="P279" s="41">
        <v>55.030703826169102</v>
      </c>
      <c r="Q279" s="12">
        <v>82.616910722720831</v>
      </c>
    </row>
    <row r="280" spans="1:17" x14ac:dyDescent="0.15">
      <c r="A280" s="12" t="s">
        <v>137</v>
      </c>
      <c r="B280" s="17">
        <v>79.734448845999978</v>
      </c>
      <c r="C280" s="17">
        <v>79.592170816199584</v>
      </c>
      <c r="D280" s="41">
        <v>61.15434268114187</v>
      </c>
      <c r="E280" s="41">
        <v>85.385966211114109</v>
      </c>
      <c r="F280" s="12">
        <v>86.896780000000007</v>
      </c>
      <c r="G280" s="17">
        <v>93.259799999999998</v>
      </c>
      <c r="H280" s="17">
        <v>74.362089914945315</v>
      </c>
      <c r="I280" s="12">
        <v>83.126609999999999</v>
      </c>
      <c r="J280" s="17">
        <v>56.273515458858171</v>
      </c>
      <c r="K280" s="12">
        <v>97.491909385113274</v>
      </c>
      <c r="L280" s="17">
        <v>79.615470000000002</v>
      </c>
      <c r="M280" s="14">
        <v>88</v>
      </c>
      <c r="N280" s="12">
        <v>75.316159250585486</v>
      </c>
      <c r="O280" s="41">
        <v>74.660421545667447</v>
      </c>
      <c r="P280" s="41">
        <v>59.805945499587118</v>
      </c>
      <c r="Q280" s="12">
        <v>84.042113955408752</v>
      </c>
    </row>
    <row r="281" spans="1:17" x14ac:dyDescent="0.15">
      <c r="A281" s="12" t="s">
        <v>138</v>
      </c>
      <c r="B281" s="17">
        <v>74.269703648822798</v>
      </c>
      <c r="C281" s="17">
        <v>75.47410104826065</v>
      </c>
      <c r="D281" s="41">
        <v>50.04109909024578</v>
      </c>
      <c r="E281" s="41">
        <v>77.588434397308802</v>
      </c>
      <c r="F281" s="12">
        <v>79.933189999999996</v>
      </c>
      <c r="G281" s="17">
        <v>91.73563</v>
      </c>
      <c r="H281" s="17">
        <v>64.839094159713952</v>
      </c>
      <c r="I281" s="12">
        <v>78.193929999999995</v>
      </c>
      <c r="J281" s="17">
        <v>55.051629884592025</v>
      </c>
      <c r="K281" s="12">
        <v>97.34164752215294</v>
      </c>
      <c r="L281" s="17">
        <v>69.467150000000004</v>
      </c>
      <c r="M281" s="14">
        <v>77.7</v>
      </c>
      <c r="N281" s="12">
        <v>75.171821305841917</v>
      </c>
      <c r="O281" s="41">
        <v>75.930698739977089</v>
      </c>
      <c r="P281" s="41">
        <v>49.976437323279924</v>
      </c>
      <c r="Q281" s="12">
        <v>77.615457115928365</v>
      </c>
    </row>
    <row r="282" spans="1:17" x14ac:dyDescent="0.15">
      <c r="A282" s="12" t="s">
        <v>139</v>
      </c>
      <c r="B282" s="17">
        <v>73.362920492137519</v>
      </c>
      <c r="C282" s="17">
        <v>73.822105080135657</v>
      </c>
      <c r="D282" s="41">
        <v>53.014818372312725</v>
      </c>
      <c r="E282" s="41">
        <v>78.166342130272227</v>
      </c>
      <c r="F282" s="12">
        <v>79.919759999999997</v>
      </c>
      <c r="G282" s="17">
        <v>91.434089999999998</v>
      </c>
      <c r="H282" s="17">
        <v>62.520593080724872</v>
      </c>
      <c r="I282" s="12">
        <v>79.019400000000005</v>
      </c>
      <c r="J282" s="17">
        <v>55.60801144492131</v>
      </c>
      <c r="K282" s="12">
        <v>96.235914648765288</v>
      </c>
      <c r="L282" s="17">
        <v>68.77637</v>
      </c>
      <c r="M282" s="14">
        <v>77.3</v>
      </c>
      <c r="N282" s="12">
        <v>75.628011893776275</v>
      </c>
      <c r="O282" s="41">
        <v>75.761304214087971</v>
      </c>
      <c r="P282" s="41">
        <v>52.946017116524025</v>
      </c>
      <c r="Q282" s="12">
        <v>78.275181040158003</v>
      </c>
    </row>
    <row r="283" spans="1:17" x14ac:dyDescent="0.15">
      <c r="A283" s="12" t="s">
        <v>140</v>
      </c>
      <c r="B283" s="17">
        <v>81.311855187236333</v>
      </c>
      <c r="C283" s="17">
        <v>80.636335565498896</v>
      </c>
      <c r="D283" s="41">
        <v>66.486907992874762</v>
      </c>
      <c r="E283" s="41">
        <v>88.517833978786129</v>
      </c>
      <c r="F283" s="12">
        <v>87.216409999999996</v>
      </c>
      <c r="G283" s="17">
        <v>92.842609999999993</v>
      </c>
      <c r="H283" s="17">
        <v>78.431372549019613</v>
      </c>
      <c r="I283" s="12">
        <v>83.426130000000001</v>
      </c>
      <c r="J283" s="17">
        <v>57.824222936763128</v>
      </c>
      <c r="K283" s="12">
        <v>98.101265822784811</v>
      </c>
      <c r="L283" s="17">
        <v>78.863799999999998</v>
      </c>
      <c r="M283" s="14">
        <v>90</v>
      </c>
      <c r="N283" s="12">
        <v>78.658695087080844</v>
      </c>
      <c r="O283" s="41">
        <v>77.748895243046533</v>
      </c>
      <c r="P283" s="41">
        <v>64.953271028037392</v>
      </c>
      <c r="Q283" s="12">
        <v>87.53894080996885</v>
      </c>
    </row>
    <row r="284" spans="1:17" x14ac:dyDescent="0.15">
      <c r="A284" s="12" t="s">
        <v>141</v>
      </c>
      <c r="B284" s="17">
        <v>75.150051486865891</v>
      </c>
      <c r="C284" s="17">
        <v>75.347970653167508</v>
      </c>
      <c r="D284" s="41">
        <v>54.518966043584406</v>
      </c>
      <c r="E284" s="41">
        <v>79.226619505283935</v>
      </c>
      <c r="F284" s="12">
        <v>80.144019999999998</v>
      </c>
      <c r="G284" s="17">
        <v>91.71996</v>
      </c>
      <c r="H284" s="17">
        <v>59.069767441860463</v>
      </c>
      <c r="I284" s="12">
        <v>79.279120000000006</v>
      </c>
      <c r="J284" s="17">
        <v>53.590826795413392</v>
      </c>
      <c r="K284" s="12">
        <v>96.454366382140506</v>
      </c>
      <c r="L284" s="17">
        <v>71.195679999999996</v>
      </c>
      <c r="M284" s="14">
        <v>77.7</v>
      </c>
      <c r="N284" s="12">
        <v>75.516308218202539</v>
      </c>
      <c r="O284" s="41">
        <v>75.601766130180877</v>
      </c>
      <c r="P284" s="41">
        <v>54.008438818565395</v>
      </c>
      <c r="Q284" s="12">
        <v>78.926394749179565</v>
      </c>
    </row>
    <row r="285" spans="1:17" x14ac:dyDescent="0.15">
      <c r="A285" s="12" t="s">
        <v>142</v>
      </c>
      <c r="B285" s="17">
        <v>80.033503288757259</v>
      </c>
      <c r="C285" s="17">
        <v>80.033823955645218</v>
      </c>
      <c r="D285" s="41">
        <v>61.287915616138086</v>
      </c>
      <c r="E285" s="41">
        <v>87.007609831937941</v>
      </c>
      <c r="F285" s="12">
        <v>85.241730000000004</v>
      </c>
      <c r="G285" s="17">
        <v>92.678079999999994</v>
      </c>
      <c r="H285" s="17">
        <v>65.293185419968296</v>
      </c>
      <c r="I285" s="12">
        <v>79.94753</v>
      </c>
      <c r="J285" s="17">
        <v>61.044973544973544</v>
      </c>
      <c r="K285" s="12">
        <v>97.636484687083893</v>
      </c>
      <c r="L285" s="17">
        <v>74.424059999999997</v>
      </c>
      <c r="M285" s="14">
        <v>87.4</v>
      </c>
      <c r="N285" s="12">
        <v>75.757102716203562</v>
      </c>
      <c r="O285" s="41">
        <v>75.179519200749297</v>
      </c>
      <c r="P285" s="41">
        <v>60.28349826156726</v>
      </c>
      <c r="Q285" s="12">
        <v>86.19951858785771</v>
      </c>
    </row>
    <row r="286" spans="1:17" x14ac:dyDescent="0.15">
      <c r="A286" s="12" t="s">
        <v>99</v>
      </c>
      <c r="B286" s="17">
        <v>83.522098535159586</v>
      </c>
      <c r="C286" s="17">
        <v>82.668377240131647</v>
      </c>
      <c r="D286" s="41">
        <v>66.010393508721592</v>
      </c>
      <c r="E286" s="41">
        <v>86.77533543747748</v>
      </c>
      <c r="F286" s="12">
        <v>87.598680000000002</v>
      </c>
      <c r="G286" s="17">
        <v>92.777749999999997</v>
      </c>
      <c r="H286" s="17">
        <v>80.919540229885058</v>
      </c>
      <c r="I286" s="12">
        <v>84.440039999999996</v>
      </c>
      <c r="J286" s="17">
        <v>67.341430499325241</v>
      </c>
      <c r="K286" s="12">
        <v>97.867968147957868</v>
      </c>
      <c r="L286" s="17">
        <v>79.053799999999995</v>
      </c>
      <c r="M286" s="14">
        <v>90.6</v>
      </c>
      <c r="N286" s="12">
        <v>81.029185867895549</v>
      </c>
      <c r="O286" s="41">
        <v>80.063638358569236</v>
      </c>
      <c r="P286" s="41">
        <v>65.201598256447511</v>
      </c>
      <c r="Q286" s="12">
        <v>85.978932074100982</v>
      </c>
    </row>
    <row r="287" spans="1:17" x14ac:dyDescent="0.15">
      <c r="A287" s="12" t="s">
        <v>100</v>
      </c>
      <c r="B287" s="17">
        <v>83.408616452153197</v>
      </c>
      <c r="C287" s="17">
        <v>82.942415005181246</v>
      </c>
      <c r="D287" s="41">
        <v>66.611785260114459</v>
      </c>
      <c r="E287" s="41">
        <v>89.933706355133836</v>
      </c>
      <c r="F287" s="12">
        <v>87.962069999999997</v>
      </c>
      <c r="G287" s="17">
        <v>92.871660000000006</v>
      </c>
      <c r="H287" s="17">
        <v>84.93150684931507</v>
      </c>
      <c r="I287" s="12">
        <v>84.727350000000001</v>
      </c>
      <c r="J287" s="17">
        <v>68.293765254049248</v>
      </c>
      <c r="K287" s="12">
        <v>98.561151079136692</v>
      </c>
      <c r="L287" s="17">
        <v>80.121639999999999</v>
      </c>
      <c r="M287" s="14">
        <v>92.2</v>
      </c>
      <c r="N287" s="12">
        <v>82.092395618352114</v>
      </c>
      <c r="O287" s="41">
        <v>81.377996507382122</v>
      </c>
      <c r="P287" s="41">
        <v>65.216237728840539</v>
      </c>
      <c r="Q287" s="12">
        <v>88.962589546298759</v>
      </c>
    </row>
    <row r="288" spans="1:17" x14ac:dyDescent="0.15">
      <c r="A288" s="12" t="s">
        <v>101</v>
      </c>
      <c r="B288" s="17">
        <v>78.47476952563764</v>
      </c>
      <c r="C288" s="17">
        <v>79.298479737635247</v>
      </c>
      <c r="D288" s="41">
        <v>50.323904721923782</v>
      </c>
      <c r="E288" s="41">
        <v>77.377812812114939</v>
      </c>
      <c r="F288" s="12">
        <v>82.063450000000003</v>
      </c>
      <c r="G288" s="17">
        <v>92.265150000000006</v>
      </c>
      <c r="H288" s="17">
        <v>71.549295774647888</v>
      </c>
      <c r="I288" s="12">
        <v>80.074349999999995</v>
      </c>
      <c r="J288" s="17">
        <v>63.719447396386819</v>
      </c>
      <c r="K288" s="12">
        <v>96.175972927241958</v>
      </c>
      <c r="L288" s="17">
        <v>72.477459999999994</v>
      </c>
      <c r="M288" s="14">
        <v>83.4</v>
      </c>
      <c r="N288" s="12">
        <v>76.81572629051621</v>
      </c>
      <c r="O288" s="41">
        <v>77.355942376950779</v>
      </c>
      <c r="P288" s="41">
        <v>50.271203155818547</v>
      </c>
      <c r="Q288" s="12">
        <v>77.342209072978306</v>
      </c>
    </row>
    <row r="289" spans="1:17" x14ac:dyDescent="0.15">
      <c r="A289" s="12" t="s">
        <v>102</v>
      </c>
      <c r="B289" s="17">
        <v>80.508433177068525</v>
      </c>
      <c r="C289" s="17">
        <v>79.552050024582144</v>
      </c>
      <c r="D289" s="41">
        <v>64.073835050671576</v>
      </c>
      <c r="E289" s="41">
        <v>86.270283848862377</v>
      </c>
      <c r="F289" s="12">
        <v>85.520629999999997</v>
      </c>
      <c r="G289" s="17">
        <v>92.328720000000004</v>
      </c>
      <c r="H289" s="17">
        <v>78.930307941653155</v>
      </c>
      <c r="I289" s="12">
        <v>82.517250000000004</v>
      </c>
      <c r="J289" s="17">
        <v>65.018842828641098</v>
      </c>
      <c r="K289" s="12">
        <v>98.180494905385743</v>
      </c>
      <c r="L289" s="17">
        <v>75.782499999999999</v>
      </c>
      <c r="M289" s="14">
        <v>88.9</v>
      </c>
      <c r="N289" s="12">
        <v>78.407992265549467</v>
      </c>
      <c r="O289" s="41">
        <v>77.328391878826935</v>
      </c>
      <c r="P289" s="41">
        <v>62.767362027990494</v>
      </c>
      <c r="Q289" s="12">
        <v>85.1069448111962</v>
      </c>
    </row>
    <row r="290" spans="1:17" x14ac:dyDescent="0.15">
      <c r="A290" s="12" t="s">
        <v>103</v>
      </c>
      <c r="B290" s="17">
        <v>83.559717006585316</v>
      </c>
      <c r="C290" s="17">
        <v>83.613981594575606</v>
      </c>
      <c r="D290" s="41">
        <v>66.357799808526565</v>
      </c>
      <c r="E290" s="41">
        <v>88.232087084888477</v>
      </c>
      <c r="F290" s="12">
        <v>87.289289999999994</v>
      </c>
      <c r="G290" s="17">
        <v>92.881609999999995</v>
      </c>
      <c r="H290" s="17">
        <v>81.663837011884553</v>
      </c>
      <c r="I290" s="12">
        <v>84.306370000000001</v>
      </c>
      <c r="J290" s="17">
        <v>67.687246963562757</v>
      </c>
      <c r="K290" s="12">
        <v>98.297872340425528</v>
      </c>
      <c r="L290" s="17">
        <v>78.791240000000002</v>
      </c>
      <c r="M290" s="14">
        <v>92.6</v>
      </c>
      <c r="N290" s="12">
        <v>82.078395624430271</v>
      </c>
      <c r="O290" s="41">
        <v>81.659070191431169</v>
      </c>
      <c r="P290" s="41">
        <v>64.938271604938265</v>
      </c>
      <c r="Q290" s="12">
        <v>87.283950617283949</v>
      </c>
    </row>
    <row r="291" spans="1:17" x14ac:dyDescent="0.15">
      <c r="A291" s="12" t="s">
        <v>104</v>
      </c>
      <c r="B291" s="17">
        <v>81.851391494825208</v>
      </c>
      <c r="C291" s="17">
        <v>81.613934670376381</v>
      </c>
      <c r="D291" s="41">
        <v>64.030814587826896</v>
      </c>
      <c r="E291" s="41">
        <v>87.149869879677297</v>
      </c>
      <c r="F291" s="12">
        <v>87.086119999999994</v>
      </c>
      <c r="G291" s="17">
        <v>92.662019999999998</v>
      </c>
      <c r="H291" s="17">
        <v>80.281690140845072</v>
      </c>
      <c r="I291" s="12">
        <v>84.307190000000006</v>
      </c>
      <c r="J291" s="17">
        <v>67.144691780821915</v>
      </c>
      <c r="K291" s="12">
        <v>98.039215686274503</v>
      </c>
      <c r="L291" s="17">
        <v>78.428240000000002</v>
      </c>
      <c r="M291" s="14">
        <v>90.6</v>
      </c>
      <c r="N291" s="12">
        <v>80.922930542340637</v>
      </c>
      <c r="O291" s="41">
        <v>80.653346019663815</v>
      </c>
      <c r="P291" s="41">
        <v>62.438898893748394</v>
      </c>
      <c r="Q291" s="12">
        <v>85.927450475945449</v>
      </c>
    </row>
    <row r="292" spans="1:17" x14ac:dyDescent="0.15">
      <c r="A292" s="12" t="s">
        <v>105</v>
      </c>
      <c r="B292" s="17">
        <v>83.094570462666724</v>
      </c>
      <c r="C292" s="17">
        <v>81.767651852412598</v>
      </c>
      <c r="D292" s="41">
        <v>64.635616123297609</v>
      </c>
      <c r="E292" s="41">
        <v>87.016312042413361</v>
      </c>
      <c r="F292" s="12">
        <v>87.760300000000001</v>
      </c>
      <c r="G292" s="17">
        <v>92.833380000000005</v>
      </c>
      <c r="H292" s="17">
        <v>83.505154639175259</v>
      </c>
      <c r="I292" s="12">
        <v>84.628230000000002</v>
      </c>
      <c r="J292" s="17">
        <v>67.971014492753625</v>
      </c>
      <c r="K292" s="12">
        <v>98.084291187739453</v>
      </c>
      <c r="L292" s="17">
        <v>79.580380000000005</v>
      </c>
      <c r="M292" s="14">
        <v>92.3</v>
      </c>
      <c r="N292" s="12">
        <v>81.433566433566426</v>
      </c>
      <c r="O292" s="41">
        <v>79.650349650349654</v>
      </c>
      <c r="P292" s="41">
        <v>63.119319847552035</v>
      </c>
      <c r="Q292" s="12">
        <v>85.957197302843753</v>
      </c>
    </row>
    <row r="293" spans="1:17" x14ac:dyDescent="0.15">
      <c r="A293" s="12" t="s">
        <v>106</v>
      </c>
      <c r="B293" s="17">
        <v>80.025767302464189</v>
      </c>
      <c r="C293" s="17">
        <v>80.696423743154767</v>
      </c>
      <c r="D293" s="41">
        <v>59.845130510234291</v>
      </c>
      <c r="E293" s="41">
        <v>85.020331653944993</v>
      </c>
      <c r="F293" s="12">
        <v>83.961619999999996</v>
      </c>
      <c r="G293" s="17">
        <v>91.990260000000006</v>
      </c>
      <c r="H293" s="17">
        <v>69.24265842349304</v>
      </c>
      <c r="I293" s="12">
        <v>81.227940000000004</v>
      </c>
      <c r="J293" s="17">
        <v>66.585581601061477</v>
      </c>
      <c r="K293" s="12">
        <v>97.395833333333343</v>
      </c>
      <c r="L293" s="17">
        <v>73.100300000000004</v>
      </c>
      <c r="M293" s="14">
        <v>87.4</v>
      </c>
      <c r="N293" s="12">
        <v>79.271844660194176</v>
      </c>
      <c r="O293" s="41">
        <v>79.789644012944976</v>
      </c>
      <c r="P293" s="41">
        <v>59.349385245901644</v>
      </c>
      <c r="Q293" s="12">
        <v>84.682377049180317</v>
      </c>
    </row>
    <row r="294" spans="1:17" x14ac:dyDescent="0.15">
      <c r="A294" s="12" t="s">
        <v>107</v>
      </c>
      <c r="B294" s="17">
        <v>71.626662500652714</v>
      </c>
      <c r="C294" s="17">
        <v>73.929178391099967</v>
      </c>
      <c r="D294" s="41">
        <v>44.635137105473675</v>
      </c>
      <c r="E294" s="41">
        <v>73.006142275554339</v>
      </c>
      <c r="F294" s="12">
        <v>75.257139999999993</v>
      </c>
      <c r="G294" s="17">
        <v>90.557630000000003</v>
      </c>
      <c r="H294" s="17">
        <v>58.409387222946542</v>
      </c>
      <c r="I294" s="12">
        <v>76.758080000000007</v>
      </c>
      <c r="J294" s="17">
        <v>57.289293849658321</v>
      </c>
      <c r="K294" s="12">
        <v>96.112412177985945</v>
      </c>
      <c r="L294" s="17">
        <v>64.789609999999996</v>
      </c>
      <c r="M294" s="14">
        <v>75.400000000000006</v>
      </c>
      <c r="N294" s="12">
        <v>76.588757967935095</v>
      </c>
      <c r="O294" s="41">
        <v>78.539694803940506</v>
      </c>
      <c r="P294" s="41">
        <v>45.390972663699934</v>
      </c>
      <c r="Q294" s="12">
        <v>74.062301335028607</v>
      </c>
    </row>
    <row r="295" spans="1:17" x14ac:dyDescent="0.15">
      <c r="A295" s="12" t="s">
        <v>108</v>
      </c>
      <c r="B295" s="17">
        <v>82.761017025777875</v>
      </c>
      <c r="C295" s="17">
        <v>82.695809950935512</v>
      </c>
      <c r="D295" s="41">
        <v>64.559475049932018</v>
      </c>
      <c r="E295" s="41">
        <v>87.189766959141494</v>
      </c>
      <c r="F295" s="12">
        <v>86.897989999999993</v>
      </c>
      <c r="G295" s="17">
        <v>92.713520000000003</v>
      </c>
      <c r="H295" s="17">
        <v>77.142857142857153</v>
      </c>
      <c r="I295" s="12">
        <v>83.305450000000008</v>
      </c>
      <c r="J295" s="17">
        <v>66.356300434512733</v>
      </c>
      <c r="K295" s="12">
        <v>98.645903859173998</v>
      </c>
      <c r="L295" s="17">
        <v>77.362399999999994</v>
      </c>
      <c r="M295" s="14">
        <v>90.6</v>
      </c>
      <c r="N295" s="12">
        <v>80.401327700663856</v>
      </c>
      <c r="O295" s="41">
        <v>80.009052504526252</v>
      </c>
      <c r="P295" s="41">
        <v>62.991927346115041</v>
      </c>
      <c r="Q295" s="12">
        <v>85.998990918264383</v>
      </c>
    </row>
    <row r="296" spans="1:17" x14ac:dyDescent="0.15">
      <c r="A296" s="12" t="s">
        <v>109</v>
      </c>
      <c r="B296" s="17">
        <v>81.708533411063172</v>
      </c>
      <c r="C296" s="17">
        <v>83.035757303828319</v>
      </c>
      <c r="D296" s="41">
        <v>61.298895373965621</v>
      </c>
      <c r="E296" s="41">
        <v>84.775698079498611</v>
      </c>
      <c r="F296" s="12">
        <v>86.486099999999993</v>
      </c>
      <c r="G296" s="17">
        <v>92.898309999999995</v>
      </c>
      <c r="H296" s="17">
        <v>75.655823714585523</v>
      </c>
      <c r="I296" s="12">
        <v>83.146569999999997</v>
      </c>
      <c r="J296" s="17">
        <v>64.024306035078027</v>
      </c>
      <c r="K296" s="12">
        <v>98.134412227466854</v>
      </c>
      <c r="L296" s="17">
        <v>78.106409999999997</v>
      </c>
      <c r="M296" s="14">
        <v>89</v>
      </c>
      <c r="N296" s="12">
        <v>78.863750628456515</v>
      </c>
      <c r="O296" s="41">
        <v>79.648064353946708</v>
      </c>
      <c r="P296" s="41">
        <v>59.907439149811445</v>
      </c>
      <c r="Q296" s="12">
        <v>83.356187864244092</v>
      </c>
    </row>
    <row r="297" spans="1:17" x14ac:dyDescent="0.15">
      <c r="A297" s="12" t="s">
        <v>110</v>
      </c>
      <c r="B297" s="17">
        <v>79.69356357909399</v>
      </c>
      <c r="C297" s="17">
        <v>81.094628935098669</v>
      </c>
      <c r="D297" s="41">
        <v>60.897927033319263</v>
      </c>
      <c r="E297" s="41">
        <v>84.035518771917168</v>
      </c>
      <c r="F297" s="12">
        <v>86.201830000000001</v>
      </c>
      <c r="G297" s="17">
        <v>92.953639999999993</v>
      </c>
      <c r="H297" s="17">
        <v>75.474683544303801</v>
      </c>
      <c r="I297" s="12">
        <v>82.900570000000002</v>
      </c>
      <c r="J297" s="17">
        <v>60.88154269972452</v>
      </c>
      <c r="K297" s="12">
        <v>98.909657320872284</v>
      </c>
      <c r="L297" s="17">
        <v>79.032089999999997</v>
      </c>
      <c r="M297" s="14">
        <v>88.8</v>
      </c>
      <c r="N297" s="12">
        <v>75.120362503540079</v>
      </c>
      <c r="O297" s="41">
        <v>76.239025771736053</v>
      </c>
      <c r="P297" s="41">
        <v>59.129994941831058</v>
      </c>
      <c r="Q297" s="12">
        <v>82.524026302478504</v>
      </c>
    </row>
    <row r="298" spans="1:17" x14ac:dyDescent="0.15">
      <c r="A298" s="12" t="s">
        <v>111</v>
      </c>
      <c r="B298" s="17">
        <v>77.304264575120996</v>
      </c>
      <c r="C298" s="17">
        <v>77.618238905533516</v>
      </c>
      <c r="D298" s="41">
        <v>58.735085050520176</v>
      </c>
      <c r="E298" s="41">
        <v>84.192580316946362</v>
      </c>
      <c r="F298" s="12">
        <v>83.599379999999996</v>
      </c>
      <c r="G298" s="17">
        <v>92.420360000000002</v>
      </c>
      <c r="H298" s="17">
        <v>68.181818181818173</v>
      </c>
      <c r="I298" s="12">
        <v>79.715760000000003</v>
      </c>
      <c r="J298" s="17">
        <v>55.863539445628994</v>
      </c>
      <c r="K298" s="12">
        <v>98.257839721254356</v>
      </c>
      <c r="L298" s="17">
        <v>73.29974</v>
      </c>
      <c r="M298" s="14">
        <v>81.400000000000006</v>
      </c>
      <c r="N298" s="12">
        <v>74.854021472970416</v>
      </c>
      <c r="O298" s="41">
        <v>74.646826144283295</v>
      </c>
      <c r="P298" s="41">
        <v>58.49609375</v>
      </c>
      <c r="Q298" s="12">
        <v>84.016927083333343</v>
      </c>
    </row>
    <row r="299" spans="1:17" x14ac:dyDescent="0.15">
      <c r="A299" s="12" t="s">
        <v>112</v>
      </c>
      <c r="B299" s="17">
        <v>82.268787028813534</v>
      </c>
      <c r="C299" s="17">
        <v>83.077759453816299</v>
      </c>
      <c r="D299" s="41">
        <v>63.746488128346854</v>
      </c>
      <c r="E299" s="41">
        <v>86.805732710614777</v>
      </c>
      <c r="F299" s="12">
        <v>86.707170000000005</v>
      </c>
      <c r="G299" s="17">
        <v>92.750900000000001</v>
      </c>
      <c r="H299" s="17">
        <v>76</v>
      </c>
      <c r="I299" s="12">
        <v>83.553290000000004</v>
      </c>
      <c r="J299" s="17">
        <v>68.082164724471667</v>
      </c>
      <c r="K299" s="12">
        <v>98.177083333333343</v>
      </c>
      <c r="L299" s="17">
        <v>77.518119999999996</v>
      </c>
      <c r="M299" s="14">
        <v>91.3</v>
      </c>
      <c r="N299" s="12">
        <v>80.483297796730639</v>
      </c>
      <c r="O299" s="41">
        <v>81.165600568585631</v>
      </c>
      <c r="P299" s="41">
        <v>62.606433301797537</v>
      </c>
      <c r="Q299" s="12">
        <v>85.808893093661311</v>
      </c>
    </row>
    <row r="300" spans="1:17" x14ac:dyDescent="0.15">
      <c r="A300" s="12" t="s">
        <v>113</v>
      </c>
      <c r="B300" s="17">
        <v>82.069927025255538</v>
      </c>
      <c r="C300" s="17">
        <v>82.355187956773435</v>
      </c>
      <c r="D300" s="41">
        <v>66.344406068155521</v>
      </c>
      <c r="E300" s="41">
        <v>87.475998653551628</v>
      </c>
      <c r="F300" s="12">
        <v>86.745760000000004</v>
      </c>
      <c r="G300" s="17">
        <v>92.553470000000004</v>
      </c>
      <c r="H300" s="17">
        <v>75.060240963855421</v>
      </c>
      <c r="I300" s="12">
        <v>83.352209999999999</v>
      </c>
      <c r="J300" s="17">
        <v>67.940172329702492</v>
      </c>
      <c r="K300" s="12">
        <v>98.027192748600385</v>
      </c>
      <c r="L300" s="17">
        <v>76.919049999999999</v>
      </c>
      <c r="M300" s="14">
        <v>91.7</v>
      </c>
      <c r="N300" s="12">
        <v>79.7508896797153</v>
      </c>
      <c r="O300" s="41">
        <v>79.822064056939496</v>
      </c>
      <c r="P300" s="41">
        <v>65.312131919905767</v>
      </c>
      <c r="Q300" s="12">
        <v>86.435021594032193</v>
      </c>
    </row>
    <row r="301" spans="1:17" x14ac:dyDescent="0.15">
      <c r="A301" s="12" t="s">
        <v>114</v>
      </c>
      <c r="B301" s="17">
        <v>80.637252742480939</v>
      </c>
      <c r="C301" s="17">
        <v>80.755988856200673</v>
      </c>
      <c r="D301" s="41">
        <v>61.546508794606048</v>
      </c>
      <c r="E301" s="41">
        <v>84.902240318228309</v>
      </c>
      <c r="F301" s="12">
        <v>82.50994</v>
      </c>
      <c r="G301" s="17">
        <v>91.861909999999995</v>
      </c>
      <c r="H301" s="17">
        <v>69.968051118210866</v>
      </c>
      <c r="I301" s="12">
        <v>79.916349999999994</v>
      </c>
      <c r="J301" s="17">
        <v>62.766323024054984</v>
      </c>
      <c r="K301" s="12">
        <v>97.166437414030256</v>
      </c>
      <c r="L301" s="17">
        <v>70.454989999999995</v>
      </c>
      <c r="M301" s="14">
        <v>89.9</v>
      </c>
      <c r="N301" s="12">
        <v>80.36363636363636</v>
      </c>
      <c r="O301" s="41">
        <v>80.072727272727278</v>
      </c>
      <c r="P301" s="41">
        <v>61.452513966480446</v>
      </c>
      <c r="Q301" s="12">
        <v>84.816440542697521</v>
      </c>
    </row>
    <row r="302" spans="1:17" x14ac:dyDescent="0.15">
      <c r="A302" s="12" t="s">
        <v>115</v>
      </c>
      <c r="B302" s="17">
        <v>84.468031754628271</v>
      </c>
      <c r="C302" s="17">
        <v>83.567190611331327</v>
      </c>
      <c r="D302" s="41">
        <v>72.349769810922126</v>
      </c>
      <c r="E302" s="41">
        <v>91.034755570669063</v>
      </c>
      <c r="F302" s="12">
        <v>88.150880000000001</v>
      </c>
      <c r="G302" s="17">
        <v>92.752080000000007</v>
      </c>
      <c r="H302" s="17">
        <v>78.374233128834362</v>
      </c>
      <c r="I302" s="12">
        <v>84.205780000000004</v>
      </c>
      <c r="J302" s="17">
        <v>62.460629921259844</v>
      </c>
      <c r="K302" s="12">
        <v>97.676767676767668</v>
      </c>
      <c r="L302" s="17">
        <v>78.774559999999994</v>
      </c>
      <c r="M302" s="14">
        <v>94.3</v>
      </c>
      <c r="N302" s="12">
        <v>81.086142322097373</v>
      </c>
      <c r="O302" s="41">
        <v>79.688850475367332</v>
      </c>
      <c r="P302" s="41">
        <v>71.470516271103506</v>
      </c>
      <c r="Q302" s="12">
        <v>90.017127477367268</v>
      </c>
    </row>
    <row r="303" spans="1:17" x14ac:dyDescent="0.15">
      <c r="A303" s="12" t="s">
        <v>116</v>
      </c>
      <c r="B303" s="17">
        <v>84.152642266478367</v>
      </c>
      <c r="C303" s="17">
        <v>82.812731044595807</v>
      </c>
      <c r="D303" s="41">
        <v>70.717461390213941</v>
      </c>
      <c r="E303" s="41">
        <v>89.976220687304547</v>
      </c>
      <c r="F303" s="12">
        <v>88.446680000000001</v>
      </c>
      <c r="G303" s="17">
        <v>92.780770000000004</v>
      </c>
      <c r="H303" s="17">
        <v>84.602368866328263</v>
      </c>
      <c r="I303" s="12">
        <v>85.132919999999999</v>
      </c>
      <c r="J303" s="17">
        <v>69.42277691107644</v>
      </c>
      <c r="K303" s="12">
        <v>99.220272904483437</v>
      </c>
      <c r="L303" s="17">
        <v>79.601089999999999</v>
      </c>
      <c r="M303" s="14">
        <v>94.2</v>
      </c>
      <c r="N303" s="12">
        <v>82.407715330894575</v>
      </c>
      <c r="O303" s="41">
        <v>80.645161290322577</v>
      </c>
      <c r="P303" s="41">
        <v>69.123184507799891</v>
      </c>
      <c r="Q303" s="12">
        <v>88.891877353415822</v>
      </c>
    </row>
    <row r="304" spans="1:17" x14ac:dyDescent="0.15">
      <c r="A304" s="12" t="s">
        <v>117</v>
      </c>
      <c r="B304" s="17">
        <v>74.224638675867041</v>
      </c>
      <c r="C304" s="17">
        <v>72.794820529245698</v>
      </c>
      <c r="D304" s="41">
        <v>58.113216782880563</v>
      </c>
      <c r="E304" s="41">
        <v>81.47029484745417</v>
      </c>
      <c r="F304" s="12">
        <v>83.767520000000005</v>
      </c>
      <c r="G304" s="17">
        <v>92.443460000000002</v>
      </c>
      <c r="H304" s="17">
        <v>69.897483690587137</v>
      </c>
      <c r="I304" s="12">
        <v>80.124759999999995</v>
      </c>
      <c r="J304" s="17">
        <v>55.915875169606508</v>
      </c>
      <c r="K304" s="12">
        <v>98.308807379749624</v>
      </c>
      <c r="L304" s="17">
        <v>73.930899999999994</v>
      </c>
      <c r="M304" s="14">
        <v>84.9</v>
      </c>
      <c r="N304" s="12">
        <v>71.01860920666013</v>
      </c>
      <c r="O304" s="41">
        <v>69.010773751224292</v>
      </c>
      <c r="P304" s="41">
        <v>57.117380025940335</v>
      </c>
      <c r="Q304" s="12">
        <v>80.625810635538258</v>
      </c>
    </row>
    <row r="305" spans="1:17" x14ac:dyDescent="0.15">
      <c r="A305" s="12" t="s">
        <v>285</v>
      </c>
      <c r="B305" s="17">
        <v>68.692196216285865</v>
      </c>
      <c r="C305" s="17">
        <v>68.844550907482557</v>
      </c>
      <c r="D305" s="41">
        <v>48.610035147459705</v>
      </c>
      <c r="E305" s="41">
        <v>71.167104532140229</v>
      </c>
      <c r="F305" s="12">
        <v>79.54477</v>
      </c>
      <c r="G305" s="17">
        <v>91.945539999999994</v>
      </c>
      <c r="H305" s="17">
        <v>65.823970037453179</v>
      </c>
      <c r="I305" s="12">
        <v>78.740189999999998</v>
      </c>
      <c r="J305" s="17">
        <v>50.251409416425417</v>
      </c>
      <c r="K305" s="12">
        <v>97.060395510422239</v>
      </c>
      <c r="L305" s="17">
        <v>70.852590000000006</v>
      </c>
      <c r="M305" s="14">
        <v>75</v>
      </c>
      <c r="N305" s="12">
        <v>70.593495026265785</v>
      </c>
      <c r="O305" s="41">
        <v>70.738795126858165</v>
      </c>
      <c r="P305" s="41">
        <v>48.275255191833857</v>
      </c>
      <c r="Q305" s="12">
        <v>70.872932066173874</v>
      </c>
    </row>
    <row r="306" spans="1:17" x14ac:dyDescent="0.15">
      <c r="A306" s="12" t="s">
        <v>286</v>
      </c>
      <c r="B306" s="17">
        <v>73.278156857522148</v>
      </c>
      <c r="C306" s="17">
        <v>72.752749729090183</v>
      </c>
      <c r="D306" s="41">
        <v>56.77262885963529</v>
      </c>
      <c r="E306" s="41">
        <v>80.127288937511423</v>
      </c>
      <c r="F306" s="12">
        <v>81.101770000000002</v>
      </c>
      <c r="G306" s="17">
        <v>91.500339999999994</v>
      </c>
      <c r="H306" s="17">
        <v>63.477088948787063</v>
      </c>
      <c r="I306" s="12">
        <v>78.549949999999995</v>
      </c>
      <c r="J306" s="17">
        <v>54.641443026836775</v>
      </c>
      <c r="K306" s="12">
        <v>97.759000734753855</v>
      </c>
      <c r="L306" s="17">
        <v>68.214280000000002</v>
      </c>
      <c r="M306" s="14">
        <v>80.099999999999994</v>
      </c>
      <c r="N306" s="12">
        <v>73.068960025481772</v>
      </c>
      <c r="O306" s="41">
        <v>72.240802675585286</v>
      </c>
      <c r="P306" s="41">
        <v>56.714876033057848</v>
      </c>
      <c r="Q306" s="12">
        <v>80.242768595041326</v>
      </c>
    </row>
    <row r="307" spans="1:17" x14ac:dyDescent="0.15">
      <c r="A307" s="12" t="s">
        <v>287</v>
      </c>
      <c r="B307" s="17">
        <v>75.693166001850884</v>
      </c>
      <c r="C307" s="17">
        <v>74.525733472584122</v>
      </c>
      <c r="D307" s="41">
        <v>61.674399039234665</v>
      </c>
      <c r="E307" s="41">
        <v>84.135174823562721</v>
      </c>
      <c r="F307" s="12">
        <v>83.289150000000006</v>
      </c>
      <c r="G307" s="17">
        <v>91.704890000000006</v>
      </c>
      <c r="H307" s="17">
        <v>71.508379888268152</v>
      </c>
      <c r="I307" s="12">
        <v>80.394450000000006</v>
      </c>
      <c r="J307" s="17">
        <v>57.645822385706779</v>
      </c>
      <c r="K307" s="12">
        <v>97.914183551847429</v>
      </c>
      <c r="L307" s="17">
        <v>70.796750000000003</v>
      </c>
      <c r="M307" s="14">
        <v>83.4</v>
      </c>
      <c r="N307" s="12">
        <v>75.763457556935819</v>
      </c>
      <c r="O307" s="41">
        <v>74.508281573498962</v>
      </c>
      <c r="P307" s="41">
        <v>61.38351983723296</v>
      </c>
      <c r="Q307" s="12">
        <v>83.967446592065116</v>
      </c>
    </row>
    <row r="308" spans="1:17" x14ac:dyDescent="0.15">
      <c r="A308" s="12" t="s">
        <v>288</v>
      </c>
      <c r="B308" s="17">
        <v>72.989638408889974</v>
      </c>
      <c r="C308" s="17">
        <v>71.597554568235708</v>
      </c>
      <c r="D308" s="41">
        <v>55.570136002345791</v>
      </c>
      <c r="E308" s="41">
        <v>78.873626934108017</v>
      </c>
      <c r="F308" s="12">
        <v>82.364720000000005</v>
      </c>
      <c r="G308" s="17">
        <v>91.972110000000001</v>
      </c>
      <c r="H308" s="17">
        <v>70.758620689655174</v>
      </c>
      <c r="I308" s="12">
        <v>79.408699999999996</v>
      </c>
      <c r="J308" s="17">
        <v>54.46269982238011</v>
      </c>
      <c r="K308" s="12">
        <v>97.718910963944069</v>
      </c>
      <c r="L308" s="17">
        <v>71.797280000000001</v>
      </c>
      <c r="M308" s="14">
        <v>80.900000000000006</v>
      </c>
      <c r="N308" s="12">
        <v>72.863592389551755</v>
      </c>
      <c r="O308" s="41">
        <v>71.299580780393427</v>
      </c>
      <c r="P308" s="41">
        <v>55.284974093264253</v>
      </c>
      <c r="Q308" s="12">
        <v>78.575129533678762</v>
      </c>
    </row>
    <row r="309" spans="1:17" x14ac:dyDescent="0.15">
      <c r="A309" s="12" t="s">
        <v>289</v>
      </c>
      <c r="B309" s="17">
        <v>69.303207387521979</v>
      </c>
      <c r="C309" s="17">
        <v>69.477001564650095</v>
      </c>
      <c r="D309" s="41">
        <v>47.897519764610436</v>
      </c>
      <c r="E309" s="41">
        <v>73.042866548764934</v>
      </c>
      <c r="F309" s="12">
        <v>78.592559999999992</v>
      </c>
      <c r="G309" s="17">
        <v>90.630560000000003</v>
      </c>
      <c r="H309" s="17">
        <v>64.5109135004042</v>
      </c>
      <c r="I309" s="12">
        <v>77.269109999999998</v>
      </c>
      <c r="J309" s="17">
        <v>51.983298538622122</v>
      </c>
      <c r="K309" s="12">
        <v>97.04319704319704</v>
      </c>
      <c r="L309" s="17">
        <v>65.094750000000005</v>
      </c>
      <c r="M309" s="14">
        <v>75.2</v>
      </c>
      <c r="N309" s="12">
        <v>71.647237709072471</v>
      </c>
      <c r="O309" s="41">
        <v>71.586416624429802</v>
      </c>
      <c r="P309" s="41">
        <v>48.435745227017485</v>
      </c>
      <c r="Q309" s="12">
        <v>73.752607091288297</v>
      </c>
    </row>
    <row r="310" spans="1:17" x14ac:dyDescent="0.15">
      <c r="A310" s="12" t="s">
        <v>290</v>
      </c>
      <c r="B310" s="17">
        <v>70.969795270307984</v>
      </c>
      <c r="C310" s="17">
        <v>69.820531514566383</v>
      </c>
      <c r="D310" s="41">
        <v>47.849199436125033</v>
      </c>
      <c r="E310" s="41">
        <v>72.929324921534828</v>
      </c>
      <c r="F310" s="12">
        <v>79.878169999999997</v>
      </c>
      <c r="G310" s="17">
        <v>91.289370000000005</v>
      </c>
      <c r="H310" s="17">
        <v>60.869565217391312</v>
      </c>
      <c r="I310" s="12">
        <v>77.46499</v>
      </c>
      <c r="J310" s="17">
        <v>52.306826706676667</v>
      </c>
      <c r="K310" s="12">
        <v>97.105423522242546</v>
      </c>
      <c r="L310" s="17">
        <v>67.34393</v>
      </c>
      <c r="M310" s="14">
        <v>76.400000000000006</v>
      </c>
      <c r="N310" s="12">
        <v>71.358828315703832</v>
      </c>
      <c r="O310" s="41">
        <v>69.785733658801192</v>
      </c>
      <c r="P310" s="41">
        <v>47.849814450993236</v>
      </c>
      <c r="Q310" s="12">
        <v>72.975332896747432</v>
      </c>
    </row>
    <row r="311" spans="1:17" x14ac:dyDescent="0.15">
      <c r="A311" s="12" t="s">
        <v>291</v>
      </c>
      <c r="B311" s="17">
        <v>68.924275372944436</v>
      </c>
      <c r="C311" s="17">
        <v>68.724066423524405</v>
      </c>
      <c r="D311" s="41">
        <v>46.258573585969778</v>
      </c>
      <c r="E311" s="41">
        <v>69.661307874202009</v>
      </c>
      <c r="F311" s="12">
        <v>78.646469999999994</v>
      </c>
      <c r="G311" s="17">
        <v>91.097219999999993</v>
      </c>
      <c r="H311" s="17">
        <v>63.678516228748073</v>
      </c>
      <c r="I311" s="12">
        <v>76.246880000000004</v>
      </c>
      <c r="J311" s="17">
        <v>48.643363480811537</v>
      </c>
      <c r="K311" s="12">
        <v>97.434900893898174</v>
      </c>
      <c r="L311" s="17">
        <v>65.545540000000003</v>
      </c>
      <c r="M311" s="14">
        <v>72.2</v>
      </c>
      <c r="N311" s="12">
        <v>68.53500960363192</v>
      </c>
      <c r="O311" s="41">
        <v>67.958791688493108</v>
      </c>
      <c r="P311" s="41">
        <v>45.916619074814392</v>
      </c>
      <c r="Q311" s="12">
        <v>69.388920616790401</v>
      </c>
    </row>
    <row r="312" spans="1:17" x14ac:dyDescent="0.15">
      <c r="A312" s="12" t="s">
        <v>292</v>
      </c>
      <c r="B312" s="17">
        <v>67.605250786077647</v>
      </c>
      <c r="C312" s="17">
        <v>67.486498338017114</v>
      </c>
      <c r="D312" s="41">
        <v>36.865270437314138</v>
      </c>
      <c r="E312" s="41">
        <v>63.236426007429245</v>
      </c>
      <c r="F312" s="12">
        <v>76.616640000000004</v>
      </c>
      <c r="G312" s="17">
        <v>90.309899999999999</v>
      </c>
      <c r="H312" s="17">
        <v>59.392265193370164</v>
      </c>
      <c r="I312" s="12">
        <v>76.130619999999993</v>
      </c>
      <c r="J312" s="17">
        <v>48.888357638058807</v>
      </c>
      <c r="K312" s="12">
        <v>97.445405850844665</v>
      </c>
      <c r="L312" s="17">
        <v>64.679490000000001</v>
      </c>
      <c r="M312" s="14">
        <v>69</v>
      </c>
      <c r="N312" s="12">
        <v>70.392122991881152</v>
      </c>
      <c r="O312" s="41">
        <v>70.357574710658142</v>
      </c>
      <c r="P312" s="41">
        <v>37.52066115702479</v>
      </c>
      <c r="Q312" s="12">
        <v>64.132231404958674</v>
      </c>
    </row>
    <row r="313" spans="1:17" x14ac:dyDescent="0.15">
      <c r="A313" s="12" t="s">
        <v>293</v>
      </c>
      <c r="B313" s="17">
        <v>67.117634215403399</v>
      </c>
      <c r="C313" s="17">
        <v>67.157278466056809</v>
      </c>
      <c r="D313" s="41">
        <v>43.521450580154053</v>
      </c>
      <c r="E313" s="41">
        <v>67.692728036446965</v>
      </c>
      <c r="F313" s="12">
        <v>77.823610000000002</v>
      </c>
      <c r="G313" s="17">
        <v>90.918850000000006</v>
      </c>
      <c r="H313" s="17">
        <v>59.117647058823529</v>
      </c>
      <c r="I313" s="12">
        <v>75.973230000000001</v>
      </c>
      <c r="J313" s="17">
        <v>47.299509001636665</v>
      </c>
      <c r="K313" s="12">
        <v>97.310606060606062</v>
      </c>
      <c r="L313" s="17">
        <v>65.375389999999996</v>
      </c>
      <c r="M313" s="14">
        <v>71.5</v>
      </c>
      <c r="N313" s="12">
        <v>66.961551548145621</v>
      </c>
      <c r="O313" s="41">
        <v>66.536236815243271</v>
      </c>
      <c r="P313" s="41">
        <v>42.779291553133511</v>
      </c>
      <c r="Q313" s="12">
        <v>66.839237057220714</v>
      </c>
    </row>
    <row r="314" spans="1:17" x14ac:dyDescent="0.15">
      <c r="A314" s="12" t="s">
        <v>294</v>
      </c>
      <c r="B314" s="17">
        <v>72.405311154176587</v>
      </c>
      <c r="C314" s="17">
        <v>72.365245100637267</v>
      </c>
      <c r="D314" s="41">
        <v>54.627488331740651</v>
      </c>
      <c r="E314" s="41">
        <v>77.26985851095624</v>
      </c>
      <c r="F314" s="12">
        <v>80.924710000000005</v>
      </c>
      <c r="G314" s="17">
        <v>91.242509999999996</v>
      </c>
      <c r="H314" s="17">
        <v>63.508771929824562</v>
      </c>
      <c r="I314" s="12">
        <v>77.410210000000006</v>
      </c>
      <c r="J314" s="17">
        <v>53.36703376060661</v>
      </c>
      <c r="K314" s="12">
        <v>97.709696609161213</v>
      </c>
      <c r="L314" s="17">
        <v>65.854780000000005</v>
      </c>
      <c r="M314" s="14">
        <v>79.400000000000006</v>
      </c>
      <c r="N314" s="12">
        <v>71.081362100337927</v>
      </c>
      <c r="O314" s="41">
        <v>70.6524564595789</v>
      </c>
      <c r="P314" s="41">
        <v>54.161331626120358</v>
      </c>
      <c r="Q314" s="12">
        <v>76.845924029022612</v>
      </c>
    </row>
    <row r="315" spans="1:17" x14ac:dyDescent="0.15">
      <c r="A315" s="12" t="s">
        <v>295</v>
      </c>
      <c r="B315" s="17">
        <v>72.35544555093675</v>
      </c>
      <c r="C315" s="17">
        <v>72.40904427733247</v>
      </c>
      <c r="D315" s="41">
        <v>54.499574422533158</v>
      </c>
      <c r="E315" s="41">
        <v>78.884659228536137</v>
      </c>
      <c r="F315" s="12">
        <v>81.096869999999996</v>
      </c>
      <c r="G315" s="17">
        <v>91.09496</v>
      </c>
      <c r="H315" s="17">
        <v>67.731092436974791</v>
      </c>
      <c r="I315" s="12">
        <v>78.147359999999992</v>
      </c>
      <c r="J315" s="17">
        <v>55.948298601951997</v>
      </c>
      <c r="K315" s="12">
        <v>97.846683893195518</v>
      </c>
      <c r="L315" s="17">
        <v>65.73339</v>
      </c>
      <c r="M315" s="14">
        <v>81.099999999999994</v>
      </c>
      <c r="N315" s="12">
        <v>72.49617737003058</v>
      </c>
      <c r="O315" s="41">
        <v>72.285932721712541</v>
      </c>
      <c r="P315" s="41">
        <v>54.520380018387982</v>
      </c>
      <c r="Q315" s="12">
        <v>78.884462151394416</v>
      </c>
    </row>
    <row r="316" spans="1:17" x14ac:dyDescent="0.15">
      <c r="A316" s="12" t="s">
        <v>296</v>
      </c>
      <c r="B316" s="17">
        <v>72.107274531867176</v>
      </c>
      <c r="C316" s="17">
        <v>71.383295707952996</v>
      </c>
      <c r="D316" s="41">
        <v>47.091001314983963</v>
      </c>
      <c r="E316" s="41">
        <v>70.819548927328043</v>
      </c>
      <c r="F316" s="12">
        <v>79.744</v>
      </c>
      <c r="G316" s="17">
        <v>90.958209999999994</v>
      </c>
      <c r="H316" s="17">
        <v>64.795918367346943</v>
      </c>
      <c r="I316" s="12">
        <v>78.656229999999994</v>
      </c>
      <c r="J316" s="17">
        <v>56.982516727822144</v>
      </c>
      <c r="K316" s="12">
        <v>97.141796585003718</v>
      </c>
      <c r="L316" s="17">
        <v>66.924899999999994</v>
      </c>
      <c r="M316" s="14">
        <v>78.2</v>
      </c>
      <c r="N316" s="12">
        <v>75.070422535211264</v>
      </c>
      <c r="O316" s="41">
        <v>74.460093896713616</v>
      </c>
      <c r="P316" s="41">
        <v>47.82076395690499</v>
      </c>
      <c r="Q316" s="12">
        <v>71.62095984329089</v>
      </c>
    </row>
    <row r="317" spans="1:17" x14ac:dyDescent="0.15">
      <c r="A317" s="12" t="s">
        <v>297</v>
      </c>
      <c r="B317" s="17">
        <v>66.826278637231994</v>
      </c>
      <c r="C317" s="17">
        <v>67.754033913754824</v>
      </c>
      <c r="D317" s="41">
        <v>42.478146350690203</v>
      </c>
      <c r="E317" s="41">
        <v>69.182260966355415</v>
      </c>
      <c r="F317" s="12">
        <v>76.982320000000001</v>
      </c>
      <c r="G317" s="17">
        <v>90.496200000000002</v>
      </c>
      <c r="H317" s="17">
        <v>54.834437086092713</v>
      </c>
      <c r="I317" s="12">
        <v>76.525170000000003</v>
      </c>
      <c r="J317" s="17">
        <v>48.164396213345647</v>
      </c>
      <c r="K317" s="12">
        <v>96.048174633044795</v>
      </c>
      <c r="L317" s="17">
        <v>64.036760000000001</v>
      </c>
      <c r="M317" s="14">
        <v>68.7</v>
      </c>
      <c r="N317" s="12">
        <v>69.896769896769896</v>
      </c>
      <c r="O317" s="41">
        <v>70.729270729270738</v>
      </c>
      <c r="P317" s="41">
        <v>43.275316455696199</v>
      </c>
      <c r="Q317" s="12">
        <v>70.094936708860757</v>
      </c>
    </row>
    <row r="318" spans="1:17" x14ac:dyDescent="0.15">
      <c r="A318" s="12" t="s">
        <v>298</v>
      </c>
      <c r="B318" s="17">
        <v>69.523461492055404</v>
      </c>
      <c r="C318" s="17">
        <v>69.042730586368194</v>
      </c>
      <c r="D318" s="41">
        <v>45.476147492564735</v>
      </c>
      <c r="E318" s="41">
        <v>69.589179687807317</v>
      </c>
      <c r="F318" s="12">
        <v>78.931820000000002</v>
      </c>
      <c r="G318" s="17">
        <v>90.892679999999999</v>
      </c>
      <c r="H318" s="17">
        <v>64.090019569471622</v>
      </c>
      <c r="I318" s="12">
        <v>76.957170000000005</v>
      </c>
      <c r="J318" s="17">
        <v>51.906811099569673</v>
      </c>
      <c r="K318" s="12">
        <v>97.084178498985793</v>
      </c>
      <c r="L318" s="17">
        <v>65.644390000000001</v>
      </c>
      <c r="M318" s="14">
        <v>74.7</v>
      </c>
      <c r="N318" s="12">
        <v>69.636640557006089</v>
      </c>
      <c r="O318" s="41">
        <v>69.092689295039165</v>
      </c>
      <c r="P318" s="41">
        <v>45.53111034719835</v>
      </c>
      <c r="Q318" s="12">
        <v>69.85218288071502</v>
      </c>
    </row>
    <row r="319" spans="1:17" x14ac:dyDescent="0.15">
      <c r="A319" s="12" t="s">
        <v>299</v>
      </c>
      <c r="B319" s="17">
        <v>72.011449533540812</v>
      </c>
      <c r="C319" s="17">
        <v>71.810533493149066</v>
      </c>
      <c r="D319" s="41">
        <v>48.606934924477187</v>
      </c>
      <c r="E319" s="41">
        <v>73.493290720110053</v>
      </c>
      <c r="F319" s="12">
        <v>80.381190000000004</v>
      </c>
      <c r="G319" s="17">
        <v>91.4345</v>
      </c>
      <c r="H319" s="17">
        <v>66.492146596858632</v>
      </c>
      <c r="I319" s="12">
        <v>79.106089999999995</v>
      </c>
      <c r="J319" s="17">
        <v>56.758707814473922</v>
      </c>
      <c r="K319" s="12">
        <v>96.292805529374803</v>
      </c>
      <c r="L319" s="17">
        <v>69.118099999999998</v>
      </c>
      <c r="M319" s="14">
        <v>77.400000000000006</v>
      </c>
      <c r="N319" s="12">
        <v>75.089724843812306</v>
      </c>
      <c r="O319" s="41">
        <v>75.182772829988025</v>
      </c>
      <c r="P319" s="41">
        <v>48.723186925434113</v>
      </c>
      <c r="Q319" s="12">
        <v>73.830439223697653</v>
      </c>
    </row>
    <row r="320" spans="1:17" x14ac:dyDescent="0.15">
      <c r="A320" s="12" t="s">
        <v>300</v>
      </c>
      <c r="B320" s="17">
        <v>70.789422643747244</v>
      </c>
      <c r="C320" s="17">
        <v>70.980012069710696</v>
      </c>
      <c r="D320" s="41">
        <v>46.901692950937807</v>
      </c>
      <c r="E320" s="41">
        <v>71.215470818768523</v>
      </c>
      <c r="F320" s="12">
        <v>79.532889999999995</v>
      </c>
      <c r="G320" s="17">
        <v>90.82526</v>
      </c>
      <c r="H320" s="17">
        <v>66.368286445012785</v>
      </c>
      <c r="I320" s="12">
        <v>77.829090000000008</v>
      </c>
      <c r="J320" s="17">
        <v>53.849389987379048</v>
      </c>
      <c r="K320" s="12">
        <v>97.111269614835948</v>
      </c>
      <c r="L320" s="17">
        <v>64.883769999999998</v>
      </c>
      <c r="M320" s="14">
        <v>77.400000000000006</v>
      </c>
      <c r="N320" s="12">
        <v>72.866086425408454</v>
      </c>
      <c r="O320" s="41">
        <v>72.637043823484504</v>
      </c>
      <c r="P320" s="41">
        <v>47.621371066113689</v>
      </c>
      <c r="Q320" s="12">
        <v>72.066357648206875</v>
      </c>
    </row>
    <row r="321" spans="1:17" x14ac:dyDescent="0.15">
      <c r="A321" s="12" t="s">
        <v>301</v>
      </c>
      <c r="B321" s="17">
        <v>72.217546024943204</v>
      </c>
      <c r="C321" s="17">
        <v>71.946528366373258</v>
      </c>
      <c r="D321" s="41">
        <v>51.197430564732215</v>
      </c>
      <c r="E321" s="41">
        <v>75.93247005184206</v>
      </c>
      <c r="F321" s="12">
        <v>80.724080000000001</v>
      </c>
      <c r="G321" s="17">
        <v>91.125079999999997</v>
      </c>
      <c r="H321" s="17">
        <v>68.495742667928099</v>
      </c>
      <c r="I321" s="12">
        <v>78.225439999999992</v>
      </c>
      <c r="J321" s="17">
        <v>55.770383693045567</v>
      </c>
      <c r="K321" s="12">
        <v>97.766749379652609</v>
      </c>
      <c r="L321" s="17">
        <v>66.172650000000004</v>
      </c>
      <c r="M321" s="14">
        <v>80.3</v>
      </c>
      <c r="N321" s="12">
        <v>72.990388816076887</v>
      </c>
      <c r="O321" s="41">
        <v>72.193097422455224</v>
      </c>
      <c r="P321" s="41">
        <v>51.435447825339523</v>
      </c>
      <c r="Q321" s="12">
        <v>76.19047619047619</v>
      </c>
    </row>
    <row r="322" spans="1:17" x14ac:dyDescent="0.15">
      <c r="A322" s="12" t="s">
        <v>302</v>
      </c>
      <c r="B322" s="17">
        <v>69.275121519549629</v>
      </c>
      <c r="C322" s="17">
        <v>69.393699885505626</v>
      </c>
      <c r="D322" s="41">
        <v>45.443167697440693</v>
      </c>
      <c r="E322" s="41">
        <v>69.965579965369201</v>
      </c>
      <c r="F322" s="12">
        <v>79.146000000000001</v>
      </c>
      <c r="G322" s="17">
        <v>91.085849999999994</v>
      </c>
      <c r="H322" s="17">
        <v>67.779960707269154</v>
      </c>
      <c r="I322" s="12">
        <v>77.663690000000003</v>
      </c>
      <c r="J322" s="17">
        <v>53.556417717426456</v>
      </c>
      <c r="K322" s="12">
        <v>96.748193440800449</v>
      </c>
      <c r="L322" s="17">
        <v>65.839749999999995</v>
      </c>
      <c r="M322" s="14">
        <v>76.400000000000006</v>
      </c>
      <c r="N322" s="12">
        <v>70.96318946254263</v>
      </c>
      <c r="O322" s="41">
        <v>70.822062801364225</v>
      </c>
      <c r="P322" s="41">
        <v>45.864800147356789</v>
      </c>
      <c r="Q322" s="12">
        <v>70.528642475594026</v>
      </c>
    </row>
    <row r="323" spans="1:17" x14ac:dyDescent="0.15">
      <c r="A323" s="12" t="s">
        <v>303</v>
      </c>
      <c r="B323" s="17">
        <v>77.218156175334116</v>
      </c>
      <c r="C323" s="17">
        <v>75.783536995339588</v>
      </c>
      <c r="D323" s="41">
        <v>56.563884268554752</v>
      </c>
      <c r="E323" s="41">
        <v>81.104423702572163</v>
      </c>
      <c r="F323" s="12">
        <v>82.373729999999995</v>
      </c>
      <c r="G323" s="17">
        <v>91.259209999999996</v>
      </c>
      <c r="H323" s="17">
        <v>68.251928020565558</v>
      </c>
      <c r="I323" s="12">
        <v>79.624300000000005</v>
      </c>
      <c r="J323" s="17">
        <v>62.372316030852616</v>
      </c>
      <c r="K323" s="12">
        <v>97.576177285318551</v>
      </c>
      <c r="L323" s="17">
        <v>67.319919999999996</v>
      </c>
      <c r="M323" s="14">
        <v>84</v>
      </c>
      <c r="N323" s="12">
        <v>77.939173853835669</v>
      </c>
      <c r="O323" s="41">
        <v>76.395823876531992</v>
      </c>
      <c r="P323" s="41">
        <v>56.814410997866794</v>
      </c>
      <c r="Q323" s="12">
        <v>81.275183692818203</v>
      </c>
    </row>
    <row r="324" spans="1:17" x14ac:dyDescent="0.15">
      <c r="A324" s="12" t="s">
        <v>304</v>
      </c>
      <c r="B324" s="17">
        <v>68.1021862315269</v>
      </c>
      <c r="C324" s="17">
        <v>68.12411734233865</v>
      </c>
      <c r="D324" s="41">
        <v>43.1519834775848</v>
      </c>
      <c r="E324" s="41">
        <v>67.553738954662137</v>
      </c>
      <c r="F324" s="12">
        <v>77.858080000000001</v>
      </c>
      <c r="G324" s="17">
        <v>91.116550000000004</v>
      </c>
      <c r="H324" s="17">
        <v>59.339080459770109</v>
      </c>
      <c r="I324" s="12">
        <v>76.840640000000008</v>
      </c>
      <c r="J324" s="17">
        <v>47.880239520958085</v>
      </c>
      <c r="K324" s="12">
        <v>97.66787293928428</v>
      </c>
      <c r="L324" s="17">
        <v>66.622309999999999</v>
      </c>
      <c r="M324" s="14">
        <v>73</v>
      </c>
      <c r="N324" s="12">
        <v>69.586806171306975</v>
      </c>
      <c r="O324" s="41">
        <v>69.728675297038478</v>
      </c>
      <c r="P324" s="41">
        <v>43.229881900576764</v>
      </c>
      <c r="Q324" s="12">
        <v>67.701180994232359</v>
      </c>
    </row>
    <row r="325" spans="1:17" x14ac:dyDescent="0.15">
      <c r="A325" s="12" t="s">
        <v>305</v>
      </c>
      <c r="B325" s="17">
        <v>76.025522559593483</v>
      </c>
      <c r="C325" s="17">
        <v>76.131302633523603</v>
      </c>
      <c r="D325" s="41">
        <v>59.654632957694055</v>
      </c>
      <c r="E325" s="41">
        <v>83.032279490427143</v>
      </c>
      <c r="F325" s="12">
        <v>82.611770000000007</v>
      </c>
      <c r="G325" s="17">
        <v>91.514030000000005</v>
      </c>
      <c r="H325" s="17">
        <v>70.918822479928636</v>
      </c>
      <c r="I325" s="12">
        <v>80.02149</v>
      </c>
      <c r="J325" s="17">
        <v>59.415140748838482</v>
      </c>
      <c r="K325" s="12">
        <v>97.880763856544021</v>
      </c>
      <c r="L325" s="17">
        <v>68.212940000000003</v>
      </c>
      <c r="M325" s="14">
        <v>83.9</v>
      </c>
      <c r="N325" s="12">
        <v>76.510067114093957</v>
      </c>
      <c r="O325" s="41">
        <v>76.379845737754181</v>
      </c>
      <c r="P325" s="41">
        <v>60.213870105362474</v>
      </c>
      <c r="Q325" s="12">
        <v>83.487969806573361</v>
      </c>
    </row>
    <row r="326" spans="1:17" x14ac:dyDescent="0.15">
      <c r="A326" s="12" t="s">
        <v>306</v>
      </c>
      <c r="B326" s="17">
        <v>68.885557041070271</v>
      </c>
      <c r="C326" s="17">
        <v>70.757444939551618</v>
      </c>
      <c r="D326" s="41">
        <v>51.060482072273828</v>
      </c>
      <c r="E326" s="41">
        <v>72.835855335471905</v>
      </c>
      <c r="F326" s="12">
        <v>75.049840000000003</v>
      </c>
      <c r="G326" s="17">
        <v>91.776120000000006</v>
      </c>
      <c r="H326" s="17">
        <v>57.741559953434226</v>
      </c>
      <c r="I326" s="12">
        <v>79.175560000000004</v>
      </c>
      <c r="J326" s="17">
        <v>34.010088272383356</v>
      </c>
      <c r="K326" s="12">
        <v>94.935691318327969</v>
      </c>
      <c r="L326" s="17">
        <v>65.480549999999994</v>
      </c>
      <c r="M326" s="14">
        <v>80.2</v>
      </c>
      <c r="N326" s="12">
        <v>77.912254160363076</v>
      </c>
      <c r="O326" s="41">
        <v>79.384770549672211</v>
      </c>
      <c r="P326" s="41">
        <v>62.010408107367844</v>
      </c>
      <c r="Q326" s="12">
        <v>81.621473568885236</v>
      </c>
    </row>
    <row r="327" spans="1:17" x14ac:dyDescent="0.15">
      <c r="A327" s="12" t="s">
        <v>307</v>
      </c>
      <c r="B327" s="17">
        <v>69.942336284762092</v>
      </c>
      <c r="C327" s="17">
        <v>69.457193142691736</v>
      </c>
      <c r="D327" s="41">
        <v>46.73197897846201</v>
      </c>
      <c r="E327" s="41">
        <v>70.400372522184668</v>
      </c>
      <c r="F327" s="12">
        <v>80.373429999999999</v>
      </c>
      <c r="G327" s="17">
        <v>91.735349999999997</v>
      </c>
      <c r="H327" s="17">
        <v>68.946963873943119</v>
      </c>
      <c r="I327" s="12">
        <v>79.531570000000002</v>
      </c>
      <c r="J327" s="17">
        <v>55.446653598431816</v>
      </c>
      <c r="K327" s="12">
        <v>97.551644988523336</v>
      </c>
      <c r="L327" s="17">
        <v>70.960489999999993</v>
      </c>
      <c r="M327" s="14">
        <v>80.3</v>
      </c>
      <c r="N327" s="12">
        <v>73.771661569826705</v>
      </c>
      <c r="O327" s="41">
        <v>73.27217125382262</v>
      </c>
      <c r="P327" s="41">
        <v>47.352520273493404</v>
      </c>
      <c r="Q327" s="12">
        <v>71.394498330418187</v>
      </c>
    </row>
    <row r="328" spans="1:17" x14ac:dyDescent="0.15">
      <c r="A328" s="12" t="s">
        <v>308</v>
      </c>
      <c r="B328" s="17">
        <v>70.748184317984936</v>
      </c>
      <c r="C328" s="17">
        <v>70.10613606636565</v>
      </c>
      <c r="D328" s="41">
        <v>48.763010861935015</v>
      </c>
      <c r="E328" s="41">
        <v>73.738869836641328</v>
      </c>
      <c r="F328" s="12">
        <v>80.64246</v>
      </c>
      <c r="G328" s="17">
        <v>91.71293</v>
      </c>
      <c r="H328" s="17">
        <v>66.760961810466753</v>
      </c>
      <c r="I328" s="12">
        <v>78.790880000000001</v>
      </c>
      <c r="J328" s="17">
        <v>54.243458475540386</v>
      </c>
      <c r="K328" s="12">
        <v>98.000799680127955</v>
      </c>
      <c r="L328" s="17">
        <v>69.692989999999995</v>
      </c>
      <c r="M328" s="14">
        <v>80.3</v>
      </c>
      <c r="N328" s="12">
        <v>71.958832461616325</v>
      </c>
      <c r="O328" s="41">
        <v>71.216467015353473</v>
      </c>
      <c r="P328" s="41">
        <v>48.418814775445121</v>
      </c>
      <c r="Q328" s="12">
        <v>73.452032952431566</v>
      </c>
    </row>
    <row r="329" spans="1:17" x14ac:dyDescent="0.15">
      <c r="A329" s="12" t="s">
        <v>309</v>
      </c>
      <c r="B329" s="17">
        <v>77.873249230145674</v>
      </c>
      <c r="C329" s="17">
        <v>77.078473955856524</v>
      </c>
      <c r="D329" s="41">
        <v>63.928528257675445</v>
      </c>
      <c r="E329" s="41">
        <v>84.840614532842366</v>
      </c>
      <c r="F329" s="12">
        <v>85.388490000000004</v>
      </c>
      <c r="G329" s="17">
        <v>92.679400000000001</v>
      </c>
      <c r="H329" s="17">
        <v>71.621621621621628</v>
      </c>
      <c r="I329" s="12">
        <v>80.971109999999996</v>
      </c>
      <c r="J329" s="17">
        <v>55.012913829537446</v>
      </c>
      <c r="K329" s="12">
        <v>98.014297061159652</v>
      </c>
      <c r="L329" s="17">
        <v>74.685980000000001</v>
      </c>
      <c r="M329" s="14">
        <v>85.7</v>
      </c>
      <c r="N329" s="12">
        <v>75.424904613250092</v>
      </c>
      <c r="O329" s="41">
        <v>74.297606659729453</v>
      </c>
      <c r="P329" s="41">
        <v>62.750217580504788</v>
      </c>
      <c r="Q329" s="12">
        <v>83.928053379750509</v>
      </c>
    </row>
    <row r="330" spans="1:17" x14ac:dyDescent="0.15">
      <c r="A330" s="12" t="s">
        <v>310</v>
      </c>
      <c r="B330" s="17">
        <v>75.316686867998769</v>
      </c>
      <c r="C330" s="17">
        <v>75.329162156709955</v>
      </c>
      <c r="D330" s="41">
        <v>56.098327148546012</v>
      </c>
      <c r="E330" s="41">
        <v>79.65458207110774</v>
      </c>
      <c r="F330" s="12">
        <v>81.800700000000006</v>
      </c>
      <c r="G330" s="17">
        <v>91.721080000000001</v>
      </c>
      <c r="H330" s="17">
        <v>70.281124497991968</v>
      </c>
      <c r="I330" s="12">
        <v>79.629159999999999</v>
      </c>
      <c r="J330" s="17">
        <v>60.950731331793683</v>
      </c>
      <c r="K330" s="12">
        <v>96.933505487411225</v>
      </c>
      <c r="L330" s="17">
        <v>69.394710000000003</v>
      </c>
      <c r="M330" s="14">
        <v>84.4</v>
      </c>
      <c r="N330" s="12">
        <v>75.085714285714289</v>
      </c>
      <c r="O330" s="41">
        <v>74.914285714285711</v>
      </c>
      <c r="P330" s="41">
        <v>55.984130482697815</v>
      </c>
      <c r="Q330" s="12">
        <v>79.590037469693627</v>
      </c>
    </row>
    <row r="331" spans="1:17" x14ac:dyDescent="0.15">
      <c r="A331" s="12" t="s">
        <v>311</v>
      </c>
      <c r="B331" s="17">
        <v>82.339107628692005</v>
      </c>
      <c r="C331" s="17">
        <v>81.235644975423014</v>
      </c>
      <c r="D331" s="41">
        <v>70.156207758395155</v>
      </c>
      <c r="E331" s="41">
        <v>90.421341034648535</v>
      </c>
      <c r="F331" s="12">
        <v>87.338369999999998</v>
      </c>
      <c r="G331" s="17">
        <v>92.260959999999997</v>
      </c>
      <c r="H331" s="17">
        <v>81.711145996860282</v>
      </c>
      <c r="I331" s="12">
        <v>85.166930000000008</v>
      </c>
      <c r="J331" s="17">
        <v>70.126691621076873</v>
      </c>
      <c r="K331" s="12">
        <v>98.785536847916092</v>
      </c>
      <c r="L331" s="17">
        <v>76.6267</v>
      </c>
      <c r="M331" s="14">
        <v>93.9</v>
      </c>
      <c r="N331" s="12">
        <v>86.183790682833433</v>
      </c>
      <c r="O331" s="41">
        <v>85.460540310572213</v>
      </c>
      <c r="P331" s="41">
        <v>70.213443771901879</v>
      </c>
      <c r="Q331" s="12">
        <v>90.55431666135712</v>
      </c>
    </row>
    <row r="332" spans="1:17" x14ac:dyDescent="0.15">
      <c r="A332" s="12" t="s">
        <v>312</v>
      </c>
      <c r="B332" s="17">
        <v>74.960146571486334</v>
      </c>
      <c r="C332" s="17">
        <v>75.643656971964816</v>
      </c>
      <c r="D332" s="41">
        <v>54.001378693535841</v>
      </c>
      <c r="E332" s="41">
        <v>78.409901825024136</v>
      </c>
      <c r="F332" s="12">
        <v>82.292259999999999</v>
      </c>
      <c r="G332" s="17">
        <v>92.016570000000002</v>
      </c>
      <c r="H332" s="17">
        <v>68.554095045500503</v>
      </c>
      <c r="I332" s="12">
        <v>81.24812</v>
      </c>
      <c r="J332" s="17">
        <v>61.912198507721669</v>
      </c>
      <c r="K332" s="12">
        <v>97.441566645609598</v>
      </c>
      <c r="L332" s="17">
        <v>71.358220000000003</v>
      </c>
      <c r="M332" s="14">
        <v>83</v>
      </c>
      <c r="N332" s="12">
        <v>78.359080877580169</v>
      </c>
      <c r="O332" s="41">
        <v>78.969232766454638</v>
      </c>
      <c r="P332" s="41">
        <v>54.260089686098652</v>
      </c>
      <c r="Q332" s="12">
        <v>78.631312146617276</v>
      </c>
    </row>
    <row r="333" spans="1:17" x14ac:dyDescent="0.15">
      <c r="A333" s="12" t="s">
        <v>313</v>
      </c>
      <c r="B333" s="17">
        <v>76.972675309766558</v>
      </c>
      <c r="C333" s="17">
        <v>76.435241250594672</v>
      </c>
      <c r="D333" s="41">
        <v>58.656169783374459</v>
      </c>
      <c r="E333" s="41">
        <v>83.025739744918042</v>
      </c>
      <c r="F333" s="12">
        <v>83.645859999999999</v>
      </c>
      <c r="G333" s="17">
        <v>92.092349999999996</v>
      </c>
      <c r="H333" s="17">
        <v>76.991150442477874</v>
      </c>
      <c r="I333" s="12">
        <v>82.847270000000009</v>
      </c>
      <c r="J333" s="17">
        <v>65.944220430107521</v>
      </c>
      <c r="K333" s="12">
        <v>98.224127372933253</v>
      </c>
      <c r="L333" s="17">
        <v>73.431979999999996</v>
      </c>
      <c r="M333" s="14">
        <v>87.1</v>
      </c>
      <c r="N333" s="12">
        <v>80.866200698951573</v>
      </c>
      <c r="O333" s="41">
        <v>80.753869196205699</v>
      </c>
      <c r="P333" s="41">
        <v>59.437825763216679</v>
      </c>
      <c r="Q333" s="12">
        <v>83.469843633655998</v>
      </c>
    </row>
    <row r="334" spans="1:17" x14ac:dyDescent="0.15">
      <c r="A334" s="12" t="s">
        <v>314</v>
      </c>
      <c r="B334" s="17">
        <v>79.239985570886603</v>
      </c>
      <c r="C334" s="17">
        <v>78.413112312946211</v>
      </c>
      <c r="D334" s="41">
        <v>67.878796119715574</v>
      </c>
      <c r="E334" s="41">
        <v>87.297374893553226</v>
      </c>
      <c r="F334" s="12">
        <v>85.521619999999999</v>
      </c>
      <c r="G334" s="17">
        <v>92.236919999999998</v>
      </c>
      <c r="H334" s="17">
        <v>75.278396436525611</v>
      </c>
      <c r="I334" s="12">
        <v>82.524090000000001</v>
      </c>
      <c r="J334" s="17">
        <v>63.13926738630331</v>
      </c>
      <c r="K334" s="12">
        <v>98.056483449741876</v>
      </c>
      <c r="L334" s="17">
        <v>74.657129999999995</v>
      </c>
      <c r="M334" s="14">
        <v>89.1</v>
      </c>
      <c r="N334" s="12">
        <v>79.75032851511169</v>
      </c>
      <c r="O334" s="41">
        <v>78.8173455978975</v>
      </c>
      <c r="P334" s="41">
        <v>67.791032496914852</v>
      </c>
      <c r="Q334" s="12">
        <v>87.268613739201967</v>
      </c>
    </row>
    <row r="335" spans="1:17" x14ac:dyDescent="0.15">
      <c r="A335" s="12" t="s">
        <v>315</v>
      </c>
      <c r="B335" s="17">
        <v>80.165519663418493</v>
      </c>
      <c r="C335" s="17">
        <v>79.392825679819211</v>
      </c>
      <c r="D335" s="41">
        <v>66.851933753197827</v>
      </c>
      <c r="E335" s="41">
        <v>85.574872683537023</v>
      </c>
      <c r="F335" s="12">
        <v>85.241140000000001</v>
      </c>
      <c r="G335" s="17">
        <v>91.762870000000007</v>
      </c>
      <c r="H335" s="17">
        <v>81.237113402061851</v>
      </c>
      <c r="I335" s="12">
        <v>83.214120000000008</v>
      </c>
      <c r="J335" s="17">
        <v>67.396501824587901</v>
      </c>
      <c r="K335" s="12">
        <v>98.575561985310472</v>
      </c>
      <c r="L335" s="17">
        <v>74.107089999999999</v>
      </c>
      <c r="M335" s="14">
        <v>89.3</v>
      </c>
      <c r="N335" s="12">
        <v>82.963636363636368</v>
      </c>
      <c r="O335" s="41">
        <v>82.472727272727269</v>
      </c>
      <c r="P335" s="41">
        <v>67.478979620920626</v>
      </c>
      <c r="Q335" s="12">
        <v>85.948411001852648</v>
      </c>
    </row>
    <row r="336" spans="1:17" x14ac:dyDescent="0.15">
      <c r="A336" s="12" t="s">
        <v>168</v>
      </c>
      <c r="B336" s="17">
        <v>77.057040030541046</v>
      </c>
      <c r="C336" s="17">
        <v>74.539019338147412</v>
      </c>
      <c r="D336" s="41">
        <v>62.355295650317309</v>
      </c>
      <c r="E336" s="41">
        <v>84.730964991514924</v>
      </c>
      <c r="F336" s="12">
        <v>83.952950000000001</v>
      </c>
      <c r="G336" s="17">
        <v>92.112809999999996</v>
      </c>
      <c r="H336" s="17">
        <v>69.437340153452681</v>
      </c>
      <c r="I336" s="12">
        <v>81.328990000000005</v>
      </c>
      <c r="J336" s="17">
        <v>62.351090132614075</v>
      </c>
      <c r="K336" s="12">
        <v>97.707628711010898</v>
      </c>
      <c r="L336" s="17">
        <v>73.413839999999993</v>
      </c>
      <c r="M336" s="14">
        <v>85.3</v>
      </c>
      <c r="N336" s="12">
        <v>78.028976277662792</v>
      </c>
      <c r="O336" s="41">
        <v>75.640821525234841</v>
      </c>
      <c r="P336" s="41">
        <v>62.583290620194774</v>
      </c>
      <c r="Q336" s="12">
        <v>85.033316248077909</v>
      </c>
    </row>
    <row r="337" spans="1:17" x14ac:dyDescent="0.15">
      <c r="A337" s="12" t="s">
        <v>169</v>
      </c>
      <c r="B337" s="17">
        <v>75.645089881794647</v>
      </c>
      <c r="C337" s="17">
        <v>73.79736944211335</v>
      </c>
      <c r="D337" s="41">
        <v>57.518013307410612</v>
      </c>
      <c r="E337" s="41">
        <v>82.094634678854192</v>
      </c>
      <c r="F337" s="12">
        <v>83.455619999999996</v>
      </c>
      <c r="G337" s="17">
        <v>92.423860000000005</v>
      </c>
      <c r="H337" s="17">
        <v>70.538243626062325</v>
      </c>
      <c r="I337" s="12">
        <v>81.213979999999992</v>
      </c>
      <c r="J337" s="17">
        <v>58.467623791385883</v>
      </c>
      <c r="K337" s="12">
        <v>97.372335151214671</v>
      </c>
      <c r="L337" s="17">
        <v>74.171329999999998</v>
      </c>
      <c r="M337" s="14">
        <v>83.3</v>
      </c>
      <c r="N337" s="12">
        <v>75.997006308136434</v>
      </c>
      <c r="O337" s="41">
        <v>73.997647813535764</v>
      </c>
      <c r="P337" s="41">
        <v>57.028317980211526</v>
      </c>
      <c r="Q337" s="12">
        <v>81.763903104742411</v>
      </c>
    </row>
    <row r="338" spans="1:17" x14ac:dyDescent="0.15">
      <c r="A338" s="12" t="s">
        <v>170</v>
      </c>
      <c r="B338" s="17">
        <v>78.437732774075229</v>
      </c>
      <c r="C338" s="17">
        <v>76.629255227885196</v>
      </c>
      <c r="D338" s="41">
        <v>60.22737070258971</v>
      </c>
      <c r="E338" s="41">
        <v>85.04332442465261</v>
      </c>
      <c r="F338" s="12">
        <v>84.103920000000002</v>
      </c>
      <c r="G338" s="17">
        <v>92.292959999999994</v>
      </c>
      <c r="H338" s="17">
        <v>71.057884231536931</v>
      </c>
      <c r="I338" s="12">
        <v>81.507130000000004</v>
      </c>
      <c r="J338" s="17">
        <v>60.278184480234266</v>
      </c>
      <c r="K338" s="12">
        <v>97.207859358841773</v>
      </c>
      <c r="L338" s="17">
        <v>73.492590000000007</v>
      </c>
      <c r="M338" s="14">
        <v>87</v>
      </c>
      <c r="N338" s="12">
        <v>78.739984633958954</v>
      </c>
      <c r="O338" s="41">
        <v>76.863132477225321</v>
      </c>
      <c r="P338" s="41">
        <v>59.570844686648506</v>
      </c>
      <c r="Q338" s="12">
        <v>84.673024523160763</v>
      </c>
    </row>
    <row r="339" spans="1:17" x14ac:dyDescent="0.15">
      <c r="A339" s="12" t="s">
        <v>171</v>
      </c>
      <c r="B339" s="17">
        <v>81.43525748597969</v>
      </c>
      <c r="C339" s="17">
        <v>79.193243554596663</v>
      </c>
      <c r="D339" s="41">
        <v>68.249349887260308</v>
      </c>
      <c r="E339" s="41">
        <v>88.475274856599086</v>
      </c>
      <c r="F339" s="12">
        <v>86.573939999999993</v>
      </c>
      <c r="G339" s="17">
        <v>92.315610000000007</v>
      </c>
      <c r="H339" s="17">
        <v>80.952380952380949</v>
      </c>
      <c r="I339" s="12">
        <v>84.498680000000007</v>
      </c>
      <c r="J339" s="17">
        <v>67.339606501283143</v>
      </c>
      <c r="K339" s="12">
        <v>98.661800486618006</v>
      </c>
      <c r="L339" s="17">
        <v>77.01473</v>
      </c>
      <c r="M339" s="14">
        <v>91.4</v>
      </c>
      <c r="N339" s="12">
        <v>83.912988491210314</v>
      </c>
      <c r="O339" s="41">
        <v>82.306816744656629</v>
      </c>
      <c r="P339" s="41">
        <v>68.449403616775683</v>
      </c>
      <c r="Q339" s="12">
        <v>88.707195075028849</v>
      </c>
    </row>
    <row r="340" spans="1:17" x14ac:dyDescent="0.15">
      <c r="A340" s="12" t="s">
        <v>172</v>
      </c>
      <c r="B340" s="17">
        <v>75.160374679211756</v>
      </c>
      <c r="C340" s="17">
        <v>73.44094076985246</v>
      </c>
      <c r="D340" s="41">
        <v>56.998845531606179</v>
      </c>
      <c r="E340" s="41">
        <v>81.044979282474443</v>
      </c>
      <c r="F340" s="12">
        <v>82.722729999999999</v>
      </c>
      <c r="G340" s="17">
        <v>92.039230000000003</v>
      </c>
      <c r="H340" s="17">
        <v>68.197278911564624</v>
      </c>
      <c r="I340" s="12">
        <v>80.490459999999999</v>
      </c>
      <c r="J340" s="17">
        <v>60.269738690643436</v>
      </c>
      <c r="K340" s="12">
        <v>97.191144965484412</v>
      </c>
      <c r="L340" s="17">
        <v>72.286609999999996</v>
      </c>
      <c r="M340" s="14">
        <v>83.6</v>
      </c>
      <c r="N340" s="12">
        <v>75.997557003257327</v>
      </c>
      <c r="O340" s="41">
        <v>74.440146579804562</v>
      </c>
      <c r="P340" s="41">
        <v>57.379954882371898</v>
      </c>
      <c r="Q340" s="12">
        <v>81.356751530776677</v>
      </c>
    </row>
    <row r="341" spans="1:17" x14ac:dyDescent="0.15">
      <c r="A341" s="12" t="s">
        <v>173</v>
      </c>
      <c r="B341" s="17">
        <v>78.372868152932128</v>
      </c>
      <c r="C341" s="17">
        <v>77.363089404094993</v>
      </c>
      <c r="D341" s="41">
        <v>62.854171884279232</v>
      </c>
      <c r="E341" s="41">
        <v>86.322207752849224</v>
      </c>
      <c r="F341" s="12">
        <v>84.529319999999998</v>
      </c>
      <c r="G341" s="17">
        <v>91.993790000000004</v>
      </c>
      <c r="H341" s="17">
        <v>77.63023493360572</v>
      </c>
      <c r="I341" s="12">
        <v>83.476900000000001</v>
      </c>
      <c r="J341" s="17">
        <v>67.559633027522935</v>
      </c>
      <c r="K341" s="12">
        <v>97.890860395045195</v>
      </c>
      <c r="L341" s="17">
        <v>74.736500000000007</v>
      </c>
      <c r="M341" s="14">
        <v>88.3</v>
      </c>
      <c r="N341" s="12">
        <v>82.508116883116884</v>
      </c>
      <c r="O341" s="41">
        <v>82.075216450216445</v>
      </c>
      <c r="P341" s="41">
        <v>63.874239350912774</v>
      </c>
      <c r="Q341" s="12">
        <v>86.876267748478696</v>
      </c>
    </row>
    <row r="342" spans="1:17" x14ac:dyDescent="0.15">
      <c r="A342" s="12" t="s">
        <v>174</v>
      </c>
      <c r="B342" s="17">
        <v>78.791462065764449</v>
      </c>
      <c r="C342" s="17">
        <v>77.309808286410203</v>
      </c>
      <c r="D342" s="41">
        <v>63.845952256950731</v>
      </c>
      <c r="E342" s="41">
        <v>87.230838526519989</v>
      </c>
      <c r="F342" s="12">
        <v>85.625190000000003</v>
      </c>
      <c r="G342" s="17">
        <v>92.610119999999995</v>
      </c>
      <c r="H342" s="17">
        <v>75.78125</v>
      </c>
      <c r="I342" s="12">
        <v>82.115849999999995</v>
      </c>
      <c r="J342" s="17">
        <v>60.460652591170827</v>
      </c>
      <c r="K342" s="12">
        <v>97.957072666149472</v>
      </c>
      <c r="L342" s="17">
        <v>75.253990000000002</v>
      </c>
      <c r="M342" s="14">
        <v>89.2</v>
      </c>
      <c r="N342" s="12">
        <v>78.530764177797238</v>
      </c>
      <c r="O342" s="41">
        <v>77.04182176483468</v>
      </c>
      <c r="P342" s="41">
        <v>63.053673788431475</v>
      </c>
      <c r="Q342" s="12">
        <v>86.763939551849916</v>
      </c>
    </row>
    <row r="343" spans="1:17" x14ac:dyDescent="0.15">
      <c r="A343" s="12" t="s">
        <v>175</v>
      </c>
      <c r="B343" s="17">
        <v>73.873995130695022</v>
      </c>
      <c r="C343" s="17">
        <v>72.37203967400248</v>
      </c>
      <c r="D343" s="41">
        <v>50.065353894993116</v>
      </c>
      <c r="E343" s="41">
        <v>77.852701892936324</v>
      </c>
      <c r="F343" s="12">
        <v>79.499049999999997</v>
      </c>
      <c r="G343" s="17">
        <v>90.974869999999996</v>
      </c>
      <c r="H343" s="17">
        <v>59.114315139031923</v>
      </c>
      <c r="I343" s="12">
        <v>79.012410000000003</v>
      </c>
      <c r="J343" s="17">
        <v>58.8121254846669</v>
      </c>
      <c r="K343" s="12">
        <v>95.960187353629976</v>
      </c>
      <c r="L343" s="17">
        <v>67.493560000000002</v>
      </c>
      <c r="M343" s="14">
        <v>76.3</v>
      </c>
      <c r="N343" s="12">
        <v>76.487143405398498</v>
      </c>
      <c r="O343" s="41">
        <v>75.118331840859668</v>
      </c>
      <c r="P343" s="41">
        <v>51.328478645935839</v>
      </c>
      <c r="Q343" s="12">
        <v>78.744341665026568</v>
      </c>
    </row>
    <row r="344" spans="1:17" x14ac:dyDescent="0.15">
      <c r="A344" s="12" t="s">
        <v>176</v>
      </c>
      <c r="B344" s="17">
        <v>74.654715378947017</v>
      </c>
      <c r="C344" s="17">
        <v>73.192133193064393</v>
      </c>
      <c r="D344" s="41">
        <v>51.618314779115018</v>
      </c>
      <c r="E344" s="41">
        <v>77.259942872275658</v>
      </c>
      <c r="F344" s="12">
        <v>82.018969999999996</v>
      </c>
      <c r="G344" s="17">
        <v>92.209559999999996</v>
      </c>
      <c r="H344" s="17">
        <v>63.254310344827594</v>
      </c>
      <c r="I344" s="12">
        <v>78.961799999999997</v>
      </c>
      <c r="J344" s="17">
        <v>54.391064871481035</v>
      </c>
      <c r="K344" s="12">
        <v>97.033158813263526</v>
      </c>
      <c r="L344" s="17">
        <v>72.306880000000007</v>
      </c>
      <c r="M344" s="14">
        <v>80.2</v>
      </c>
      <c r="N344" s="12">
        <v>72.948602344454457</v>
      </c>
      <c r="O344" s="41">
        <v>71.246618575293056</v>
      </c>
      <c r="P344" s="41">
        <v>50.977859778597789</v>
      </c>
      <c r="Q344" s="12">
        <v>76.73431734317343</v>
      </c>
    </row>
    <row r="345" spans="1:17" x14ac:dyDescent="0.15">
      <c r="A345" s="12" t="s">
        <v>177</v>
      </c>
      <c r="B345" s="17">
        <v>75.124532501338066</v>
      </c>
      <c r="C345" s="17">
        <v>74.347418518160211</v>
      </c>
      <c r="D345" s="41">
        <v>53.513232317329198</v>
      </c>
      <c r="E345" s="41">
        <v>80.56980696627312</v>
      </c>
      <c r="F345" s="12">
        <v>82.259209999999996</v>
      </c>
      <c r="G345" s="17">
        <v>91.806049999999999</v>
      </c>
      <c r="H345" s="17">
        <v>67.945823927765232</v>
      </c>
      <c r="I345" s="12">
        <v>81.363150000000005</v>
      </c>
      <c r="J345" s="17">
        <v>62.411074793308977</v>
      </c>
      <c r="K345" s="12">
        <v>97.417840375586849</v>
      </c>
      <c r="L345" s="17">
        <v>72.012110000000007</v>
      </c>
      <c r="M345" s="14">
        <v>83.8</v>
      </c>
      <c r="N345" s="12">
        <v>78.66780286891067</v>
      </c>
      <c r="O345" s="41">
        <v>78.227524499360896</v>
      </c>
      <c r="P345" s="41">
        <v>54.732510288065839</v>
      </c>
      <c r="Q345" s="12">
        <v>81.394845137535199</v>
      </c>
    </row>
    <row r="346" spans="1:17" x14ac:dyDescent="0.15">
      <c r="A346" s="12" t="s">
        <v>178</v>
      </c>
      <c r="B346" s="17">
        <v>65.644318974244385</v>
      </c>
      <c r="C346" s="17">
        <v>66.0849593310096</v>
      </c>
      <c r="D346" s="41">
        <v>35.1539351459868</v>
      </c>
      <c r="E346" s="41">
        <v>61.429276647504572</v>
      </c>
      <c r="F346" s="12">
        <v>71.521999999999991</v>
      </c>
      <c r="G346" s="17">
        <v>90.991829999999993</v>
      </c>
      <c r="H346" s="17">
        <v>53.449583017437455</v>
      </c>
      <c r="I346" s="12">
        <v>74.910359999999997</v>
      </c>
      <c r="J346" s="17">
        <v>47.863247863247864</v>
      </c>
      <c r="K346" s="12">
        <v>94.351185718092196</v>
      </c>
      <c r="L346" s="17">
        <v>63.277569999999997</v>
      </c>
      <c r="M346" s="14">
        <v>61.6</v>
      </c>
      <c r="N346" s="12">
        <v>73.685991427926908</v>
      </c>
      <c r="O346" s="41">
        <v>74.069478908188586</v>
      </c>
      <c r="P346" s="41">
        <v>36.750760422258004</v>
      </c>
      <c r="Q346" s="12">
        <v>63.571300769368399</v>
      </c>
    </row>
    <row r="347" spans="1:17" x14ac:dyDescent="0.15">
      <c r="A347" s="12" t="s">
        <v>179</v>
      </c>
      <c r="B347" s="17">
        <v>80.705099705391177</v>
      </c>
      <c r="C347" s="17">
        <v>78.50561194049358</v>
      </c>
      <c r="D347" s="41">
        <v>68.661047622145972</v>
      </c>
      <c r="E347" s="41">
        <v>90.066247331820207</v>
      </c>
      <c r="F347" s="12">
        <v>86.118579999999994</v>
      </c>
      <c r="G347" s="17">
        <v>92.470730000000003</v>
      </c>
      <c r="H347" s="17">
        <v>74.438902743142137</v>
      </c>
      <c r="I347" s="12">
        <v>83.092960000000005</v>
      </c>
      <c r="J347" s="17">
        <v>64.72505091649694</v>
      </c>
      <c r="K347" s="12">
        <v>98.539365871036694</v>
      </c>
      <c r="L347" s="17">
        <v>75.836389999999994</v>
      </c>
      <c r="M347" s="14">
        <v>90</v>
      </c>
      <c r="N347" s="12">
        <v>80.289170846857488</v>
      </c>
      <c r="O347" s="41">
        <v>77.928592505163763</v>
      </c>
      <c r="P347" s="41">
        <v>68.023668639053255</v>
      </c>
      <c r="Q347" s="12">
        <v>89.751479289940832</v>
      </c>
    </row>
    <row r="348" spans="1:17" x14ac:dyDescent="0.15">
      <c r="A348" s="12" t="s">
        <v>180</v>
      </c>
      <c r="B348" s="17">
        <v>71.028370104875833</v>
      </c>
      <c r="C348" s="17">
        <v>70.426924547913146</v>
      </c>
      <c r="D348" s="41">
        <v>43.986183948945417</v>
      </c>
      <c r="E348" s="41">
        <v>69.972476538555668</v>
      </c>
      <c r="F348" s="12">
        <v>77.454769999999996</v>
      </c>
      <c r="G348" s="17">
        <v>91.527429999999995</v>
      </c>
      <c r="H348" s="17">
        <v>58.712121212121218</v>
      </c>
      <c r="I348" s="12">
        <v>77.553669999999997</v>
      </c>
      <c r="J348" s="17">
        <v>55.483758295494233</v>
      </c>
      <c r="K348" s="12">
        <v>96.077283372365343</v>
      </c>
      <c r="L348" s="17">
        <v>67.767290000000003</v>
      </c>
      <c r="M348" s="14">
        <v>73.099999999999994</v>
      </c>
      <c r="N348" s="12">
        <v>74.511501360375959</v>
      </c>
      <c r="O348" s="41">
        <v>73.954983922829584</v>
      </c>
      <c r="P348" s="41">
        <v>45.05018697106869</v>
      </c>
      <c r="Q348" s="12">
        <v>71.108049596536119</v>
      </c>
    </row>
    <row r="349" spans="1:17" x14ac:dyDescent="0.15">
      <c r="A349" s="12" t="s">
        <v>181</v>
      </c>
      <c r="B349" s="17">
        <v>69.965635304082113</v>
      </c>
      <c r="C349" s="17">
        <v>69.569504195162139</v>
      </c>
      <c r="D349" s="41">
        <v>44.417569988176723</v>
      </c>
      <c r="E349" s="41">
        <v>71.298334759010118</v>
      </c>
      <c r="F349" s="12">
        <v>79.062039999999996</v>
      </c>
      <c r="G349" s="17">
        <v>91.69444</v>
      </c>
      <c r="H349" s="17">
        <v>60.185185185185183</v>
      </c>
      <c r="I349" s="12">
        <v>77.571570000000008</v>
      </c>
      <c r="J349" s="17">
        <v>55.36</v>
      </c>
      <c r="K349" s="12">
        <v>95.771812080536904</v>
      </c>
      <c r="L349" s="17">
        <v>68.930369999999996</v>
      </c>
      <c r="M349" s="14">
        <v>74.8</v>
      </c>
      <c r="N349" s="12">
        <v>71.547323902581311</v>
      </c>
      <c r="O349" s="41">
        <v>71.109814787808077</v>
      </c>
      <c r="P349" s="41">
        <v>45.44408651633686</v>
      </c>
      <c r="Q349" s="12">
        <v>72.158306488725259</v>
      </c>
    </row>
    <row r="350" spans="1:17" x14ac:dyDescent="0.15">
      <c r="A350" s="12" t="s">
        <v>182</v>
      </c>
      <c r="B350" s="17">
        <v>75.233497526953244</v>
      </c>
      <c r="C350" s="17">
        <v>75.081306205604477</v>
      </c>
      <c r="D350" s="41">
        <v>51.050443362672446</v>
      </c>
      <c r="E350" s="41">
        <v>78.415859636690342</v>
      </c>
      <c r="F350" s="12">
        <v>80.329639999999998</v>
      </c>
      <c r="G350" s="17">
        <v>90.865579999999994</v>
      </c>
      <c r="H350" s="17">
        <v>66.807165437302416</v>
      </c>
      <c r="I350" s="12">
        <v>78.43965</v>
      </c>
      <c r="J350" s="17">
        <v>62.175352971936547</v>
      </c>
      <c r="K350" s="12">
        <v>96.633778293673828</v>
      </c>
      <c r="L350" s="17">
        <v>65.109639999999999</v>
      </c>
      <c r="M350" s="14">
        <v>81.8</v>
      </c>
      <c r="N350" s="12">
        <v>77.420973406924233</v>
      </c>
      <c r="O350" s="41">
        <v>77.069744104365284</v>
      </c>
      <c r="P350" s="41">
        <v>51.784328937160581</v>
      </c>
      <c r="Q350" s="12">
        <v>78.937160589604346</v>
      </c>
    </row>
    <row r="351" spans="1:17" x14ac:dyDescent="0.15">
      <c r="A351" s="12" t="s">
        <v>183</v>
      </c>
      <c r="B351" s="17">
        <v>70.099069473577742</v>
      </c>
      <c r="C351" s="17">
        <v>70.122612980918106</v>
      </c>
      <c r="D351" s="41">
        <v>43.240330117102758</v>
      </c>
      <c r="E351" s="41">
        <v>71.39380053449301</v>
      </c>
      <c r="F351" s="12">
        <v>76.768810000000002</v>
      </c>
      <c r="G351" s="17">
        <v>90.260859999999994</v>
      </c>
      <c r="H351" s="17">
        <v>54.853479853479861</v>
      </c>
      <c r="I351" s="12">
        <v>77.587090000000003</v>
      </c>
      <c r="J351" s="17">
        <v>54.828032810476323</v>
      </c>
      <c r="K351" s="12">
        <v>95.045571395185789</v>
      </c>
      <c r="L351" s="17">
        <v>63.779560000000004</v>
      </c>
      <c r="M351" s="14">
        <v>72.400000000000006</v>
      </c>
      <c r="N351" s="12">
        <v>73.639216535007037</v>
      </c>
      <c r="O351" s="41">
        <v>74.028784763553716</v>
      </c>
      <c r="P351" s="41">
        <v>44.853875476493009</v>
      </c>
      <c r="Q351" s="12">
        <v>72.839898348157561</v>
      </c>
    </row>
    <row r="352" spans="1:17" x14ac:dyDescent="0.15">
      <c r="A352" s="12" t="s">
        <v>184</v>
      </c>
      <c r="B352" s="17">
        <v>74.410080867754473</v>
      </c>
      <c r="C352" s="17">
        <v>73.395851900217437</v>
      </c>
      <c r="D352" s="41">
        <v>56.240289790627862</v>
      </c>
      <c r="E352" s="41">
        <v>81.257154941676774</v>
      </c>
      <c r="F352" s="12">
        <v>82.250590000000003</v>
      </c>
      <c r="G352" s="17">
        <v>92.114450000000005</v>
      </c>
      <c r="H352" s="17">
        <v>69.478908188585606</v>
      </c>
      <c r="I352" s="12">
        <v>79.779430000000005</v>
      </c>
      <c r="J352" s="17">
        <v>57.419865453106453</v>
      </c>
      <c r="K352" s="12">
        <v>97.701511335012597</v>
      </c>
      <c r="L352" s="17">
        <v>71.770830000000004</v>
      </c>
      <c r="M352" s="14">
        <v>82.9</v>
      </c>
      <c r="N352" s="12">
        <v>74.522475944276891</v>
      </c>
      <c r="O352" s="41">
        <v>73.359184259658193</v>
      </c>
      <c r="P352" s="41">
        <v>56.526700136923779</v>
      </c>
      <c r="Q352" s="12">
        <v>81.469648562300321</v>
      </c>
    </row>
    <row r="353" spans="1:17" x14ac:dyDescent="0.15">
      <c r="A353" s="12" t="s">
        <v>185</v>
      </c>
      <c r="B353" s="17">
        <v>80.863748834440315</v>
      </c>
      <c r="C353" s="17">
        <v>79.201387197098953</v>
      </c>
      <c r="D353" s="41">
        <v>69.944931465276355</v>
      </c>
      <c r="E353" s="41">
        <v>89.346662026924378</v>
      </c>
      <c r="F353" s="12">
        <v>87.229179999999999</v>
      </c>
      <c r="G353" s="17">
        <v>92.707520000000002</v>
      </c>
      <c r="H353" s="17">
        <v>79.255319148936167</v>
      </c>
      <c r="I353" s="12">
        <v>83.293180000000007</v>
      </c>
      <c r="J353" s="17">
        <v>60.41117554032683</v>
      </c>
      <c r="K353" s="12">
        <v>98.666666666666671</v>
      </c>
      <c r="L353" s="17">
        <v>77.686890000000005</v>
      </c>
      <c r="M353" s="14">
        <v>90.1</v>
      </c>
      <c r="N353" s="12">
        <v>79.053277117669609</v>
      </c>
      <c r="O353" s="41">
        <v>77.213491759294755</v>
      </c>
      <c r="P353" s="41">
        <v>68.607910308315169</v>
      </c>
      <c r="Q353" s="12">
        <v>88.321395203986299</v>
      </c>
    </row>
    <row r="354" spans="1:17" x14ac:dyDescent="0.15">
      <c r="A354" s="12" t="s">
        <v>186</v>
      </c>
      <c r="B354" s="17">
        <v>65.050874572094472</v>
      </c>
      <c r="C354" s="17">
        <v>65.322751580953678</v>
      </c>
      <c r="D354" s="41">
        <v>37.026581182458777</v>
      </c>
      <c r="E354" s="41">
        <v>60.467138297353529</v>
      </c>
      <c r="F354" s="12">
        <v>70.426670000000001</v>
      </c>
      <c r="G354" s="17">
        <v>90.264009999999999</v>
      </c>
      <c r="H354" s="17">
        <v>44.241982507288633</v>
      </c>
      <c r="I354" s="12">
        <v>73.129779999999997</v>
      </c>
      <c r="J354" s="17">
        <v>43.025572899368981</v>
      </c>
      <c r="K354" s="12">
        <v>95.038961038961034</v>
      </c>
      <c r="L354" s="17">
        <v>62.428669999999997</v>
      </c>
      <c r="M354" s="14">
        <v>58.8</v>
      </c>
      <c r="N354" s="12">
        <v>71.99862005519779</v>
      </c>
      <c r="O354" s="41">
        <v>72.562097516099357</v>
      </c>
      <c r="P354" s="41">
        <v>38.448784082535006</v>
      </c>
      <c r="Q354" s="12">
        <v>62.638172439204133</v>
      </c>
    </row>
    <row r="355" spans="1:17" x14ac:dyDescent="0.15">
      <c r="A355" s="12" t="s">
        <v>187</v>
      </c>
      <c r="B355" s="17">
        <v>82.294761027661835</v>
      </c>
      <c r="C355" s="17">
        <v>79.550422473215519</v>
      </c>
      <c r="D355" s="41">
        <v>70.68632394668019</v>
      </c>
      <c r="E355" s="41">
        <v>90.745884446068843</v>
      </c>
      <c r="F355" s="12">
        <v>86.718050000000005</v>
      </c>
      <c r="G355" s="17">
        <v>92.922129999999996</v>
      </c>
      <c r="H355" s="17">
        <v>77.641653905053602</v>
      </c>
      <c r="I355" s="12">
        <v>82.996700000000004</v>
      </c>
      <c r="J355" s="17">
        <v>59.761051373954601</v>
      </c>
      <c r="K355" s="12">
        <v>98.904340497260861</v>
      </c>
      <c r="L355" s="17">
        <v>76.438450000000003</v>
      </c>
      <c r="M355" s="14">
        <v>91.2</v>
      </c>
      <c r="N355" s="12">
        <v>81.221561078053909</v>
      </c>
      <c r="O355" s="41">
        <v>78.368918445922304</v>
      </c>
      <c r="P355" s="41">
        <v>69.505813953488371</v>
      </c>
      <c r="Q355" s="12">
        <v>90.319767441860463</v>
      </c>
    </row>
    <row r="356" spans="1:17" x14ac:dyDescent="0.15">
      <c r="A356" s="12" t="s">
        <v>188</v>
      </c>
      <c r="B356" s="17">
        <v>71.555186165850941</v>
      </c>
      <c r="C356" s="17">
        <v>70.487113519055924</v>
      </c>
      <c r="D356" s="41">
        <v>47.722824817081786</v>
      </c>
      <c r="E356" s="41">
        <v>74.228865153168783</v>
      </c>
      <c r="F356" s="12">
        <v>78.590109999999996</v>
      </c>
      <c r="G356" s="17">
        <v>90.794439999999994</v>
      </c>
      <c r="H356" s="17">
        <v>59.673366834170849</v>
      </c>
      <c r="I356" s="12">
        <v>78.468189999999993</v>
      </c>
      <c r="J356" s="17">
        <v>56.754256106587711</v>
      </c>
      <c r="K356" s="12">
        <v>95.754290876242095</v>
      </c>
      <c r="L356" s="17">
        <v>64.774770000000004</v>
      </c>
      <c r="M356" s="14">
        <v>78.599999999999994</v>
      </c>
      <c r="N356" s="12">
        <v>75.080005565604566</v>
      </c>
      <c r="O356" s="41">
        <v>74.342562960901631</v>
      </c>
      <c r="P356" s="41">
        <v>50.031088082901555</v>
      </c>
      <c r="Q356" s="12">
        <v>76.062176165803109</v>
      </c>
    </row>
    <row r="357" spans="1:17" x14ac:dyDescent="0.15">
      <c r="A357" s="12" t="s">
        <v>189</v>
      </c>
      <c r="B357" s="17">
        <v>79.486390320202176</v>
      </c>
      <c r="C357" s="17">
        <v>77.167480025108333</v>
      </c>
      <c r="D357" s="41">
        <v>71.122893562847906</v>
      </c>
      <c r="E357" s="41">
        <v>89.914493360846464</v>
      </c>
      <c r="F357" s="12">
        <v>84.891469999999998</v>
      </c>
      <c r="G357" s="17">
        <v>92.429599999999994</v>
      </c>
      <c r="H357" s="17">
        <v>75.932611311672687</v>
      </c>
      <c r="I357" s="12">
        <v>80.416089999999997</v>
      </c>
      <c r="J357" s="17">
        <v>55.927325058463751</v>
      </c>
      <c r="K357" s="12">
        <v>97.906470908102222</v>
      </c>
      <c r="L357" s="17">
        <v>73.998729999999995</v>
      </c>
      <c r="M357" s="14">
        <v>85.1</v>
      </c>
      <c r="N357" s="12">
        <v>75.575109993714634</v>
      </c>
      <c r="O357" s="41">
        <v>72.407291011942178</v>
      </c>
      <c r="P357" s="41">
        <v>70.593220338983059</v>
      </c>
      <c r="Q357" s="12">
        <v>89.66101694915254</v>
      </c>
    </row>
    <row r="358" spans="1:17" x14ac:dyDescent="0.15">
      <c r="A358" s="12" t="s">
        <v>190</v>
      </c>
      <c r="B358" s="17">
        <v>84.278543596946662</v>
      </c>
      <c r="C358" s="17">
        <v>82.135485270460222</v>
      </c>
      <c r="D358" s="41">
        <v>78.103448430937576</v>
      </c>
      <c r="E358" s="41">
        <v>93.985473776169599</v>
      </c>
      <c r="F358" s="12">
        <v>87.90813</v>
      </c>
      <c r="G358" s="17">
        <v>93.781120000000001</v>
      </c>
      <c r="H358" s="17">
        <v>79.317697228144993</v>
      </c>
      <c r="I358" s="12">
        <v>84.999449999999996</v>
      </c>
      <c r="J358" s="17">
        <v>44.895168641750224</v>
      </c>
      <c r="K358" s="12">
        <v>98.815984213122846</v>
      </c>
      <c r="L358" s="17">
        <v>78.07105</v>
      </c>
      <c r="M358" s="14">
        <v>95.6</v>
      </c>
      <c r="N358" s="12">
        <v>84.286215363030522</v>
      </c>
      <c r="O358" s="41">
        <v>82.32199228340933</v>
      </c>
      <c r="P358" s="41">
        <v>80.989787902592298</v>
      </c>
      <c r="Q358" s="12">
        <v>94.920136161298771</v>
      </c>
    </row>
    <row r="359" spans="1:17" x14ac:dyDescent="0.15">
      <c r="A359" s="12" t="s">
        <v>191</v>
      </c>
      <c r="B359" s="17">
        <v>79.714645938577192</v>
      </c>
      <c r="C359" s="17">
        <v>78.958609010661732</v>
      </c>
      <c r="D359" s="41">
        <v>76.742166797679445</v>
      </c>
      <c r="E359" s="41">
        <v>91.142574689215621</v>
      </c>
      <c r="F359" s="12">
        <v>79.60736</v>
      </c>
      <c r="G359" s="17">
        <v>92.536029999999997</v>
      </c>
      <c r="H359" s="17">
        <v>78.370370370370367</v>
      </c>
      <c r="I359" s="12">
        <v>82.903829999999999</v>
      </c>
      <c r="J359" s="17">
        <v>40.863909682169592</v>
      </c>
      <c r="K359" s="12">
        <v>95.020429009193052</v>
      </c>
      <c r="L359" s="17">
        <v>69.879440000000002</v>
      </c>
      <c r="M359" s="14">
        <v>90.2</v>
      </c>
      <c r="N359" s="12">
        <v>83.918891788797438</v>
      </c>
      <c r="O359" s="41">
        <v>83.667938165027095</v>
      </c>
      <c r="P359" s="41">
        <v>81.174598965928681</v>
      </c>
      <c r="Q359" s="12">
        <v>93.716028105528309</v>
      </c>
    </row>
    <row r="360" spans="1:17" x14ac:dyDescent="0.15">
      <c r="A360" s="12" t="s">
        <v>192</v>
      </c>
      <c r="B360" s="17">
        <v>71.002083670205707</v>
      </c>
      <c r="C360" s="17">
        <v>70.877953835789469</v>
      </c>
      <c r="D360" s="41">
        <v>56.474438921719162</v>
      </c>
      <c r="E360" s="41">
        <v>79.704822260652776</v>
      </c>
      <c r="F360" s="12">
        <v>75.394450000000006</v>
      </c>
      <c r="G360" s="17">
        <v>91.746600000000001</v>
      </c>
      <c r="H360" s="17">
        <v>65.498652291105117</v>
      </c>
      <c r="I360" s="12">
        <v>81.23021</v>
      </c>
      <c r="J360" s="17">
        <v>38.746041798606711</v>
      </c>
      <c r="K360" s="12">
        <v>95.195904705650719</v>
      </c>
      <c r="L360" s="17">
        <v>66.576390000000004</v>
      </c>
      <c r="M360" s="14">
        <v>79.599999999999994</v>
      </c>
      <c r="N360" s="12">
        <v>76.326893182322891</v>
      </c>
      <c r="O360" s="41">
        <v>76.782145236508995</v>
      </c>
      <c r="P360" s="41">
        <v>61.653619008377966</v>
      </c>
      <c r="Q360" s="12">
        <v>84.658700727921982</v>
      </c>
    </row>
    <row r="361" spans="1:17" x14ac:dyDescent="0.15">
      <c r="A361" s="12" t="s">
        <v>193</v>
      </c>
      <c r="B361" s="17">
        <v>75.019256745011631</v>
      </c>
      <c r="C361" s="17">
        <v>74.719185345783259</v>
      </c>
      <c r="D361" s="41">
        <v>66.135095082704282</v>
      </c>
      <c r="E361" s="41">
        <v>85.15698204941495</v>
      </c>
      <c r="F361" s="12">
        <v>73.121120000000005</v>
      </c>
      <c r="G361" s="17">
        <v>93.486080000000001</v>
      </c>
      <c r="H361" s="17">
        <v>71.780821917808225</v>
      </c>
      <c r="I361" s="12">
        <v>80.96942</v>
      </c>
      <c r="J361" s="17">
        <v>27.85593014795052</v>
      </c>
      <c r="K361" s="12">
        <v>92.297035189803267</v>
      </c>
      <c r="L361" s="17">
        <v>67.810069999999996</v>
      </c>
      <c r="M361" s="14">
        <v>88.5</v>
      </c>
      <c r="N361" s="12">
        <v>83.906595140422851</v>
      </c>
      <c r="O361" s="41">
        <v>84.190596402650669</v>
      </c>
      <c r="P361" s="41">
        <v>79.863963039014379</v>
      </c>
      <c r="Q361" s="12">
        <v>92.967145790554412</v>
      </c>
    </row>
    <row r="362" spans="1:17" x14ac:dyDescent="0.15">
      <c r="A362" s="12" t="s">
        <v>194</v>
      </c>
      <c r="B362" s="17">
        <v>84.328826089858637</v>
      </c>
      <c r="C362" s="17">
        <v>82.671813657814326</v>
      </c>
      <c r="D362" s="41">
        <v>81.041761373107136</v>
      </c>
      <c r="E362" s="41">
        <v>94.597521016629457</v>
      </c>
      <c r="F362" s="12">
        <v>87.356170000000006</v>
      </c>
      <c r="G362" s="17">
        <v>93.307950000000005</v>
      </c>
      <c r="H362" s="17">
        <v>86.54708520179372</v>
      </c>
      <c r="I362" s="12">
        <v>84.638599999999997</v>
      </c>
      <c r="J362" s="17">
        <v>44.768756423432684</v>
      </c>
      <c r="K362" s="12">
        <v>98.120915032679733</v>
      </c>
      <c r="L362" s="17">
        <v>77.369960000000006</v>
      </c>
      <c r="M362" s="14">
        <v>94.8</v>
      </c>
      <c r="N362" s="12">
        <v>82.335329341317362</v>
      </c>
      <c r="O362" s="41">
        <v>80.097699338165768</v>
      </c>
      <c r="P362" s="41">
        <v>82.247949831162572</v>
      </c>
      <c r="Q362" s="12">
        <v>94.91075735648819</v>
      </c>
    </row>
    <row r="363" spans="1:17" x14ac:dyDescent="0.15">
      <c r="A363" s="12" t="s">
        <v>195</v>
      </c>
      <c r="B363" s="17">
        <v>85.999916641401938</v>
      </c>
      <c r="C363" s="17">
        <v>83.695790194113201</v>
      </c>
      <c r="D363" s="41">
        <v>82.226429181784738</v>
      </c>
      <c r="E363" s="41">
        <v>95.252518659510926</v>
      </c>
      <c r="F363" s="12">
        <v>90.178933000000001</v>
      </c>
      <c r="G363" s="17">
        <v>93.199020000000004</v>
      </c>
      <c r="H363" s="17">
        <v>84.063047285464094</v>
      </c>
      <c r="I363" s="12">
        <v>84.136160000000004</v>
      </c>
      <c r="J363" s="17">
        <v>59.203980099502488</v>
      </c>
      <c r="K363" s="12">
        <v>98.98952095808383</v>
      </c>
      <c r="L363" s="17">
        <v>80.410629999999998</v>
      </c>
      <c r="M363" s="14">
        <v>94.6</v>
      </c>
      <c r="N363" s="12">
        <v>81.019065294415384</v>
      </c>
      <c r="O363" s="41">
        <v>77.543445250548331</v>
      </c>
      <c r="P363" s="41">
        <v>81.59375</v>
      </c>
      <c r="Q363" s="12">
        <v>94.5625</v>
      </c>
    </row>
    <row r="364" spans="1:17" x14ac:dyDescent="0.15">
      <c r="A364" s="12" t="s">
        <v>196</v>
      </c>
      <c r="B364" s="17">
        <v>79.362291437754735</v>
      </c>
      <c r="C364" s="17">
        <v>78.318816474372383</v>
      </c>
      <c r="D364" s="41">
        <v>70.36667530020604</v>
      </c>
      <c r="E364" s="41">
        <v>89.555826302339398</v>
      </c>
      <c r="F364" s="12">
        <v>85.607709999999997</v>
      </c>
      <c r="G364" s="17">
        <v>92.642809999999997</v>
      </c>
      <c r="H364" s="17">
        <v>69.044006069802734</v>
      </c>
      <c r="I364" s="12">
        <v>80.257459999999995</v>
      </c>
      <c r="J364" s="17">
        <v>54.154600133660061</v>
      </c>
      <c r="K364" s="12">
        <v>97.615937295885047</v>
      </c>
      <c r="L364" s="17">
        <v>74.565380000000005</v>
      </c>
      <c r="M364" s="14">
        <v>85.7</v>
      </c>
      <c r="N364" s="12">
        <v>75.093052109181144</v>
      </c>
      <c r="O364" s="41">
        <v>73.294044665012407</v>
      </c>
      <c r="P364" s="41">
        <v>69.556892778993443</v>
      </c>
      <c r="Q364" s="12">
        <v>89.059080962800877</v>
      </c>
    </row>
    <row r="365" spans="1:17" x14ac:dyDescent="0.15">
      <c r="A365" s="12" t="s">
        <v>197</v>
      </c>
      <c r="B365" s="17">
        <v>85.559608418147079</v>
      </c>
      <c r="C365" s="17">
        <v>83.343797323444818</v>
      </c>
      <c r="D365" s="41">
        <v>77.597164511370949</v>
      </c>
      <c r="E365" s="41">
        <v>93.42100805802356</v>
      </c>
      <c r="F365" s="12">
        <v>90.059051999999994</v>
      </c>
      <c r="G365" s="17">
        <v>93.103520000000003</v>
      </c>
      <c r="H365" s="17">
        <v>83.753943217665622</v>
      </c>
      <c r="I365" s="12">
        <v>85.068010000000001</v>
      </c>
      <c r="J365" s="17">
        <v>60.40507456042733</v>
      </c>
      <c r="K365" s="12">
        <v>98.748577929465299</v>
      </c>
      <c r="L365" s="17">
        <v>81.456720000000004</v>
      </c>
      <c r="M365" s="14">
        <v>94.5</v>
      </c>
      <c r="N365" s="12">
        <v>81.672932330827066</v>
      </c>
      <c r="O365" s="41">
        <v>78.696741854636585</v>
      </c>
      <c r="P365" s="41">
        <v>77.010514350667805</v>
      </c>
      <c r="Q365" s="12">
        <v>93.009377664109124</v>
      </c>
    </row>
    <row r="366" spans="1:17" x14ac:dyDescent="0.15">
      <c r="A366" s="12" t="s">
        <v>198</v>
      </c>
      <c r="B366" s="17">
        <v>86.137359078108545</v>
      </c>
      <c r="C366" s="17">
        <v>84.266078372276255</v>
      </c>
      <c r="D366" s="41">
        <v>81.406331506531359</v>
      </c>
      <c r="E366" s="41">
        <v>95.078874691079463</v>
      </c>
      <c r="F366" s="12">
        <v>88.926819999999992</v>
      </c>
      <c r="G366" s="17">
        <v>92.49915</v>
      </c>
      <c r="H366" s="17">
        <v>80.630630630630634</v>
      </c>
      <c r="I366" s="12">
        <v>83.168930000000003</v>
      </c>
      <c r="J366" s="17">
        <v>59.566037735849051</v>
      </c>
      <c r="K366" s="12">
        <v>98.533640023001723</v>
      </c>
      <c r="L366" s="17">
        <v>76.256870000000006</v>
      </c>
      <c r="M366" s="14">
        <v>93.9</v>
      </c>
      <c r="N366" s="12">
        <v>81.861958266452646</v>
      </c>
      <c r="O366" s="41">
        <v>79.039593365436062</v>
      </c>
      <c r="P366" s="41">
        <v>80.903823870220165</v>
      </c>
      <c r="Q366" s="12">
        <v>94.762456546929315</v>
      </c>
    </row>
    <row r="367" spans="1:17" x14ac:dyDescent="0.15">
      <c r="A367" s="12" t="s">
        <v>863</v>
      </c>
      <c r="B367" s="17">
        <v>85.389947943848881</v>
      </c>
      <c r="C367" s="17">
        <v>84.45645406251748</v>
      </c>
      <c r="D367" s="41">
        <v>78.507599629394335</v>
      </c>
      <c r="E367" s="41">
        <v>93.158229149534321</v>
      </c>
      <c r="F367" s="12">
        <v>89.912810000000007</v>
      </c>
      <c r="G367" s="17">
        <v>92.728480000000005</v>
      </c>
      <c r="H367" s="17">
        <v>84.36363636363636</v>
      </c>
      <c r="I367" s="12">
        <v>85.806119999999993</v>
      </c>
      <c r="J367" s="17">
        <v>62.887125671871004</v>
      </c>
      <c r="K367" s="12">
        <v>98.980537534754404</v>
      </c>
      <c r="L367" s="17">
        <v>80.611850000000004</v>
      </c>
      <c r="M367" s="14">
        <v>94.7</v>
      </c>
      <c r="N367" s="12">
        <v>84.264343874266231</v>
      </c>
      <c r="O367" s="41">
        <v>83.355425108880894</v>
      </c>
      <c r="P367" s="41">
        <v>77.644156645081722</v>
      </c>
      <c r="Q367" s="12">
        <v>92.876965772432925</v>
      </c>
    </row>
    <row r="368" spans="1:17" x14ac:dyDescent="0.15">
      <c r="A368" s="12" t="s">
        <v>864</v>
      </c>
      <c r="B368" s="17">
        <v>86.598787684713884</v>
      </c>
      <c r="C368" s="17">
        <v>85.222802068434518</v>
      </c>
      <c r="D368" s="41">
        <v>81.43325660527961</v>
      </c>
      <c r="E368" s="41">
        <v>94.65239647379731</v>
      </c>
      <c r="F368" s="12">
        <v>90.074922999999998</v>
      </c>
      <c r="G368" s="17">
        <v>92.755790000000005</v>
      </c>
      <c r="H368" s="17">
        <v>87.354409317803658</v>
      </c>
      <c r="I368" s="12">
        <v>84.818709999999996</v>
      </c>
      <c r="J368" s="17">
        <v>61.179636689840763</v>
      </c>
      <c r="K368" s="12">
        <v>99.447513812154696</v>
      </c>
      <c r="L368" s="17">
        <v>79.878200000000007</v>
      </c>
      <c r="M368" s="14">
        <v>95.3</v>
      </c>
      <c r="N368" s="12">
        <v>83.333333333333343</v>
      </c>
      <c r="O368" s="41">
        <v>81.213592233009706</v>
      </c>
      <c r="P368" s="41">
        <v>80.469191633691352</v>
      </c>
      <c r="Q368" s="12">
        <v>93.89485585076315</v>
      </c>
    </row>
    <row r="369" spans="1:17" x14ac:dyDescent="0.15">
      <c r="A369" s="12" t="s">
        <v>865</v>
      </c>
      <c r="B369" s="17">
        <v>86.02574513301721</v>
      </c>
      <c r="C369" s="17">
        <v>84.398903173720342</v>
      </c>
      <c r="D369" s="41">
        <v>76.066153086236412</v>
      </c>
      <c r="E369" s="41">
        <v>91.232993041118789</v>
      </c>
      <c r="F369" s="12">
        <v>89.069639999999993</v>
      </c>
      <c r="G369" s="17">
        <v>92.795079999999999</v>
      </c>
      <c r="H369" s="17">
        <v>88.31341301460823</v>
      </c>
      <c r="I369" s="12">
        <v>85.49973</v>
      </c>
      <c r="J369" s="17">
        <v>64.723989328955469</v>
      </c>
      <c r="K369" s="12">
        <v>98.883928571428569</v>
      </c>
      <c r="L369" s="17">
        <v>79.765870000000007</v>
      </c>
      <c r="M369" s="14">
        <v>95</v>
      </c>
      <c r="N369" s="12">
        <v>85.282227878424905</v>
      </c>
      <c r="O369" s="41">
        <v>83.770025452912108</v>
      </c>
      <c r="P369" s="41">
        <v>75</v>
      </c>
      <c r="Q369" s="12">
        <v>91.00199401794616</v>
      </c>
    </row>
    <row r="370" spans="1:17" x14ac:dyDescent="0.15">
      <c r="A370" s="12" t="s">
        <v>866</v>
      </c>
      <c r="B370" s="17">
        <v>79.229553942464932</v>
      </c>
      <c r="C370" s="17">
        <v>79.57553954898475</v>
      </c>
      <c r="D370" s="41">
        <v>66.528243456488539</v>
      </c>
      <c r="E370" s="41">
        <v>86.565635670878905</v>
      </c>
      <c r="F370" s="12">
        <v>84.124899999999997</v>
      </c>
      <c r="G370" s="17">
        <v>92.062349999999995</v>
      </c>
      <c r="H370" s="17">
        <v>73.70478983382209</v>
      </c>
      <c r="I370" s="12">
        <v>80.902249999999995</v>
      </c>
      <c r="J370" s="17">
        <v>64.296973518285</v>
      </c>
      <c r="K370" s="12">
        <v>97.464167585446532</v>
      </c>
      <c r="L370" s="17">
        <v>70.937669999999997</v>
      </c>
      <c r="M370" s="14">
        <v>88.1</v>
      </c>
      <c r="N370" s="12">
        <v>79.641955473949963</v>
      </c>
      <c r="O370" s="41">
        <v>79.710810190498051</v>
      </c>
      <c r="P370" s="41">
        <v>66.154409074277353</v>
      </c>
      <c r="Q370" s="12">
        <v>86.388583973655315</v>
      </c>
    </row>
    <row r="371" spans="1:17" x14ac:dyDescent="0.15">
      <c r="A371" s="12" t="s">
        <v>867</v>
      </c>
      <c r="B371" s="17">
        <v>82.756886677337675</v>
      </c>
      <c r="C371" s="17">
        <v>82.737319478274074</v>
      </c>
      <c r="D371" s="41">
        <v>78.228634849766209</v>
      </c>
      <c r="E371" s="41">
        <v>92.613282341813871</v>
      </c>
      <c r="F371" s="12">
        <v>85.948849999999993</v>
      </c>
      <c r="G371" s="17">
        <v>91.560659999999999</v>
      </c>
      <c r="H371" s="17">
        <v>77.180527383367135</v>
      </c>
      <c r="I371" s="12">
        <v>80.831339999999997</v>
      </c>
      <c r="J371" s="17">
        <v>67.936066712995142</v>
      </c>
      <c r="K371" s="12">
        <v>97.935880544576193</v>
      </c>
      <c r="L371" s="17">
        <v>67.510530000000003</v>
      </c>
      <c r="M371" s="14">
        <v>91.8</v>
      </c>
      <c r="N371" s="12">
        <v>80.837898153783726</v>
      </c>
      <c r="O371" s="41">
        <v>80.462568472306756</v>
      </c>
      <c r="P371" s="41">
        <v>78.347578347578349</v>
      </c>
      <c r="Q371" s="12">
        <v>92.703387147831592</v>
      </c>
    </row>
    <row r="372" spans="1:17" x14ac:dyDescent="0.15">
      <c r="A372" s="12" t="s">
        <v>868</v>
      </c>
      <c r="B372" s="17">
        <v>82.393247934217527</v>
      </c>
      <c r="C372" s="17">
        <v>82.10056206044591</v>
      </c>
      <c r="D372" s="41">
        <v>70.733242476939736</v>
      </c>
      <c r="E372" s="41">
        <v>90.509435798474726</v>
      </c>
      <c r="F372" s="12">
        <v>86.870620000000002</v>
      </c>
      <c r="G372" s="17">
        <v>92.529769999999999</v>
      </c>
      <c r="H372" s="17">
        <v>75.522755227552267</v>
      </c>
      <c r="I372" s="12">
        <v>81.745059999999995</v>
      </c>
      <c r="J372" s="17">
        <v>61.602700781805261</v>
      </c>
      <c r="K372" s="12">
        <v>98.679867986798669</v>
      </c>
      <c r="L372" s="17">
        <v>74.385440000000003</v>
      </c>
      <c r="M372" s="14">
        <v>91.6</v>
      </c>
      <c r="N372" s="12">
        <v>79.843569688421596</v>
      </c>
      <c r="O372" s="41">
        <v>78.997307347095784</v>
      </c>
      <c r="P372" s="41">
        <v>69.527145359019258</v>
      </c>
      <c r="Q372" s="12">
        <v>89.995621716287218</v>
      </c>
    </row>
    <row r="373" spans="1:17" x14ac:dyDescent="0.15">
      <c r="A373" s="12" t="s">
        <v>869</v>
      </c>
      <c r="B373" s="17">
        <v>71.086941564617973</v>
      </c>
      <c r="C373" s="17">
        <v>71.462877607890917</v>
      </c>
      <c r="D373" s="41">
        <v>47.119633628956933</v>
      </c>
      <c r="E373" s="41">
        <v>73.668338843073201</v>
      </c>
      <c r="F373" s="12">
        <v>77.027680000000004</v>
      </c>
      <c r="G373" s="17">
        <v>91.552009999999996</v>
      </c>
      <c r="H373" s="17">
        <v>56.756756756756758</v>
      </c>
      <c r="I373" s="12">
        <v>76.829350000000005</v>
      </c>
      <c r="J373" s="17">
        <v>53.091418782121167</v>
      </c>
      <c r="K373" s="12">
        <v>95.401691331923885</v>
      </c>
      <c r="L373" s="17">
        <v>67.379480000000001</v>
      </c>
      <c r="M373" s="14">
        <v>71.7</v>
      </c>
      <c r="N373" s="12">
        <v>74.281656287556004</v>
      </c>
      <c r="O373" s="41">
        <v>74.60941767726429</v>
      </c>
      <c r="P373" s="41">
        <v>47.614825323638939</v>
      </c>
      <c r="Q373" s="12">
        <v>74.303954601879767</v>
      </c>
    </row>
    <row r="374" spans="1:17" x14ac:dyDescent="0.15">
      <c r="A374" s="12" t="s">
        <v>870</v>
      </c>
      <c r="B374" s="17">
        <v>82.57559199131434</v>
      </c>
      <c r="C374" s="17">
        <v>82.249574341660619</v>
      </c>
      <c r="D374" s="41">
        <v>73.600846176758068</v>
      </c>
      <c r="E374" s="41">
        <v>89.68650644552811</v>
      </c>
      <c r="F374" s="12">
        <v>87.591899999999995</v>
      </c>
      <c r="G374" s="17">
        <v>92.620260000000002</v>
      </c>
      <c r="H374" s="17">
        <v>80.052956751985889</v>
      </c>
      <c r="I374" s="12">
        <v>83.266009999999994</v>
      </c>
      <c r="J374" s="17">
        <v>62.978065241844774</v>
      </c>
      <c r="K374" s="12">
        <v>98.517832329782308</v>
      </c>
      <c r="L374" s="17">
        <v>77.241990000000001</v>
      </c>
      <c r="M374" s="14">
        <v>91.6</v>
      </c>
      <c r="N374" s="12">
        <v>80.998903399461668</v>
      </c>
      <c r="O374" s="41">
        <v>80.201375735220807</v>
      </c>
      <c r="P374" s="41">
        <v>72.881921280853902</v>
      </c>
      <c r="Q374" s="12">
        <v>89.309539693128741</v>
      </c>
    </row>
    <row r="375" spans="1:17" x14ac:dyDescent="0.15">
      <c r="A375" s="12" t="s">
        <v>871</v>
      </c>
      <c r="B375" s="17">
        <v>74.163828820118184</v>
      </c>
      <c r="C375" s="17">
        <v>74.535293400862642</v>
      </c>
      <c r="D375" s="41">
        <v>54.021471327796576</v>
      </c>
      <c r="E375" s="41">
        <v>80.453170185008972</v>
      </c>
      <c r="F375" s="12">
        <v>81.029430000000005</v>
      </c>
      <c r="G375" s="17">
        <v>91.34957</v>
      </c>
      <c r="H375" s="17">
        <v>69.798068481123792</v>
      </c>
      <c r="I375" s="12">
        <v>81.082329999999999</v>
      </c>
      <c r="J375" s="17">
        <v>63.360100771532046</v>
      </c>
      <c r="K375" s="12">
        <v>97.51812604573341</v>
      </c>
      <c r="L375" s="17">
        <v>70.223230000000001</v>
      </c>
      <c r="M375" s="14">
        <v>81.3</v>
      </c>
      <c r="N375" s="12">
        <v>79.129111553318509</v>
      </c>
      <c r="O375" s="41">
        <v>79.878262905302591</v>
      </c>
      <c r="P375" s="41">
        <v>54.85882556729603</v>
      </c>
      <c r="Q375" s="12">
        <v>81.067036203014027</v>
      </c>
    </row>
    <row r="376" spans="1:17" x14ac:dyDescent="0.15">
      <c r="A376" s="12" t="s">
        <v>872</v>
      </c>
      <c r="B376" s="17">
        <v>84.14137595894627</v>
      </c>
      <c r="C376" s="17">
        <v>82.417297513593269</v>
      </c>
      <c r="D376" s="41">
        <v>69.531989813263294</v>
      </c>
      <c r="E376" s="41">
        <v>90.687768486929187</v>
      </c>
      <c r="F376" s="12">
        <v>88.770420000000001</v>
      </c>
      <c r="G376" s="17">
        <v>93.106350000000006</v>
      </c>
      <c r="H376" s="17">
        <v>79.069767441860463</v>
      </c>
      <c r="I376" s="12">
        <v>84.235829999999993</v>
      </c>
      <c r="J376" s="17">
        <v>63.455069678039401</v>
      </c>
      <c r="K376" s="12">
        <v>99.02002556455048</v>
      </c>
      <c r="L376" s="17">
        <v>79.465909999999994</v>
      </c>
      <c r="M376" s="14">
        <v>93.6</v>
      </c>
      <c r="N376" s="12">
        <v>82.672996165784184</v>
      </c>
      <c r="O376" s="41">
        <v>80.792404601058976</v>
      </c>
      <c r="P376" s="41">
        <v>67.801500288517019</v>
      </c>
      <c r="Q376" s="12">
        <v>89.699942296595509</v>
      </c>
    </row>
    <row r="377" spans="1:17" x14ac:dyDescent="0.15">
      <c r="A377" s="12" t="s">
        <v>873</v>
      </c>
      <c r="B377" s="17">
        <v>81.490018962329685</v>
      </c>
      <c r="C377" s="17">
        <v>80.47159399369373</v>
      </c>
      <c r="D377" s="41">
        <v>66.154491846277622</v>
      </c>
      <c r="E377" s="41">
        <v>90.115907533498941</v>
      </c>
      <c r="F377" s="12">
        <v>85.126940000000005</v>
      </c>
      <c r="G377" s="17">
        <v>92.460080000000005</v>
      </c>
      <c r="H377" s="17">
        <v>75.890985324947593</v>
      </c>
      <c r="I377" s="12">
        <v>82.553780000000003</v>
      </c>
      <c r="J377" s="17">
        <v>58.728966346153847</v>
      </c>
      <c r="K377" s="12">
        <v>98.487764641187795</v>
      </c>
      <c r="L377" s="17">
        <v>74.566450000000003</v>
      </c>
      <c r="M377" s="14">
        <v>89.9</v>
      </c>
      <c r="N377" s="12">
        <v>81.468218442256045</v>
      </c>
      <c r="O377" s="41">
        <v>80.517009847806619</v>
      </c>
      <c r="P377" s="41">
        <v>64.794739648125116</v>
      </c>
      <c r="Q377" s="12">
        <v>89.763639594810726</v>
      </c>
    </row>
    <row r="378" spans="1:17" x14ac:dyDescent="0.15">
      <c r="A378" s="12" t="s">
        <v>874</v>
      </c>
      <c r="B378" s="17">
        <v>72.507606730377489</v>
      </c>
      <c r="C378" s="17">
        <v>73.458848131900325</v>
      </c>
      <c r="D378" s="41">
        <v>51.451047745422564</v>
      </c>
      <c r="E378" s="41">
        <v>78.210255110305354</v>
      </c>
      <c r="F378" s="12">
        <v>78.442689999999999</v>
      </c>
      <c r="G378" s="17">
        <v>90.518289999999993</v>
      </c>
      <c r="H378" s="17">
        <v>59.986413043478258</v>
      </c>
      <c r="I378" s="12">
        <v>78.830610000000007</v>
      </c>
      <c r="J378" s="17">
        <v>60.657204961002428</v>
      </c>
      <c r="K378" s="12">
        <v>96.38840830449827</v>
      </c>
      <c r="L378" s="17">
        <v>64.159930000000003</v>
      </c>
      <c r="M378" s="14">
        <v>78.400000000000006</v>
      </c>
      <c r="N378" s="12">
        <v>78.004242368348244</v>
      </c>
      <c r="O378" s="41">
        <v>79.064834455409013</v>
      </c>
      <c r="P378" s="41">
        <v>52.849958088851636</v>
      </c>
      <c r="Q378" s="12">
        <v>79.393685386979612</v>
      </c>
    </row>
    <row r="379" spans="1:17" x14ac:dyDescent="0.15">
      <c r="A379" s="12" t="s">
        <v>875</v>
      </c>
      <c r="B379" s="17">
        <v>74.309220431997844</v>
      </c>
      <c r="C379" s="17">
        <v>74.219866438108966</v>
      </c>
      <c r="D379" s="41">
        <v>57.700281088984916</v>
      </c>
      <c r="E379" s="41">
        <v>81.721862601303883</v>
      </c>
      <c r="F379" s="12">
        <v>80.184799999999996</v>
      </c>
      <c r="G379" s="17">
        <v>91.35051</v>
      </c>
      <c r="H379" s="17">
        <v>63.886424134871348</v>
      </c>
      <c r="I379" s="12">
        <v>78.061959999999999</v>
      </c>
      <c r="J379" s="17">
        <v>59.158297465327593</v>
      </c>
      <c r="K379" s="12">
        <v>97.534316217590231</v>
      </c>
      <c r="L379" s="17">
        <v>67.069559999999996</v>
      </c>
      <c r="M379" s="14">
        <v>78.400000000000006</v>
      </c>
      <c r="N379" s="12">
        <v>75.027746947835738</v>
      </c>
      <c r="O379" s="41">
        <v>74.961154273029962</v>
      </c>
      <c r="P379" s="41">
        <v>58.346695171922327</v>
      </c>
      <c r="Q379" s="12">
        <v>82.166399429894881</v>
      </c>
    </row>
    <row r="380" spans="1:17" x14ac:dyDescent="0.15">
      <c r="A380" s="12" t="s">
        <v>876</v>
      </c>
      <c r="B380" s="17">
        <v>79.729204328117063</v>
      </c>
      <c r="C380" s="17">
        <v>79.270109859313081</v>
      </c>
      <c r="D380" s="41">
        <v>61.279615512528117</v>
      </c>
      <c r="E380" s="41">
        <v>85.821311357444657</v>
      </c>
      <c r="F380" s="12">
        <v>83.675690000000003</v>
      </c>
      <c r="G380" s="17">
        <v>92.094530000000006</v>
      </c>
      <c r="H380" s="17">
        <v>77.395757132406729</v>
      </c>
      <c r="I380" s="12">
        <v>83.93074</v>
      </c>
      <c r="J380" s="17">
        <v>66.611157368859281</v>
      </c>
      <c r="K380" s="12">
        <v>97.980032505224059</v>
      </c>
      <c r="L380" s="17">
        <v>73.443119999999993</v>
      </c>
      <c r="M380" s="14">
        <v>89.1</v>
      </c>
      <c r="N380" s="12">
        <v>82.916519901373718</v>
      </c>
      <c r="O380" s="41">
        <v>83.083832335329348</v>
      </c>
      <c r="P380" s="41">
        <v>61.379857256145918</v>
      </c>
      <c r="Q380" s="12">
        <v>85.950303991541105</v>
      </c>
    </row>
    <row r="381" spans="1:17" x14ac:dyDescent="0.15">
      <c r="A381" s="12" t="s">
        <v>877</v>
      </c>
      <c r="B381" s="17">
        <v>77.102918082254121</v>
      </c>
      <c r="C381" s="17">
        <v>76.874313259597599</v>
      </c>
      <c r="D381" s="41">
        <v>61.156627849014889</v>
      </c>
      <c r="E381" s="41">
        <v>85.13361752365573</v>
      </c>
      <c r="F381" s="12">
        <v>82.902270000000001</v>
      </c>
      <c r="G381" s="17">
        <v>91.69359</v>
      </c>
      <c r="H381" s="17">
        <v>67.687434002111928</v>
      </c>
      <c r="I381" s="12">
        <v>80.074790000000007</v>
      </c>
      <c r="J381" s="17">
        <v>62.075076526502336</v>
      </c>
      <c r="K381" s="12">
        <v>97.867420349434738</v>
      </c>
      <c r="L381" s="17">
        <v>69.655559999999994</v>
      </c>
      <c r="M381" s="14">
        <v>82.1</v>
      </c>
      <c r="N381" s="12">
        <v>77.678150070788107</v>
      </c>
      <c r="O381" s="41">
        <v>77.536573855592266</v>
      </c>
      <c r="P381" s="41">
        <v>61.233077204537132</v>
      </c>
      <c r="Q381" s="12">
        <v>85.181119648737649</v>
      </c>
    </row>
    <row r="382" spans="1:17" x14ac:dyDescent="0.15">
      <c r="A382" s="12" t="s">
        <v>356</v>
      </c>
      <c r="B382" s="17">
        <v>73.734642522514321</v>
      </c>
      <c r="C382" s="17">
        <v>74.402843110902012</v>
      </c>
      <c r="D382" s="41">
        <v>51.178449250046121</v>
      </c>
      <c r="E382" s="41">
        <v>76.694188816916366</v>
      </c>
      <c r="F382" s="12">
        <v>79.564970000000002</v>
      </c>
      <c r="G382" s="17">
        <v>90.796880000000002</v>
      </c>
      <c r="H382" s="17">
        <v>72.292545710267234</v>
      </c>
      <c r="I382" s="12">
        <v>77.805450000000008</v>
      </c>
      <c r="J382" s="17">
        <v>55.698234349919737</v>
      </c>
      <c r="K382" s="12">
        <v>96.824196597353492</v>
      </c>
      <c r="L382" s="17">
        <v>66.423550000000006</v>
      </c>
      <c r="M382" s="14">
        <v>79.099999999999994</v>
      </c>
      <c r="N382" s="12">
        <v>75.210569777043773</v>
      </c>
      <c r="O382" s="41">
        <v>75.672997522708513</v>
      </c>
      <c r="P382" s="41">
        <v>51.69107856191745</v>
      </c>
      <c r="Q382" s="12">
        <v>77.28362183754993</v>
      </c>
    </row>
    <row r="383" spans="1:17" x14ac:dyDescent="0.15">
      <c r="A383" s="12" t="s">
        <v>357</v>
      </c>
      <c r="B383" s="17">
        <v>71.573365907799499</v>
      </c>
      <c r="C383" s="17">
        <v>71.528228609961445</v>
      </c>
      <c r="D383" s="41">
        <v>49.927991929800825</v>
      </c>
      <c r="E383" s="41">
        <v>76.624481227882526</v>
      </c>
      <c r="F383" s="12">
        <v>79.535520000000005</v>
      </c>
      <c r="G383" s="17">
        <v>91.267849999999996</v>
      </c>
      <c r="H383" s="17">
        <v>69.187986651835374</v>
      </c>
      <c r="I383" s="12">
        <v>78.425080000000008</v>
      </c>
      <c r="J383" s="17">
        <v>54.404551697076705</v>
      </c>
      <c r="K383" s="12">
        <v>96.970728386657584</v>
      </c>
      <c r="L383" s="17">
        <v>68.7547</v>
      </c>
      <c r="M383" s="14">
        <v>79.8</v>
      </c>
      <c r="N383" s="12">
        <v>73.683465458663647</v>
      </c>
      <c r="O383" s="41">
        <v>73.556058890147227</v>
      </c>
      <c r="P383" s="41">
        <v>50.113533151680286</v>
      </c>
      <c r="Q383" s="12">
        <v>76.90735694822888</v>
      </c>
    </row>
    <row r="384" spans="1:17" x14ac:dyDescent="0.15">
      <c r="A384" s="12" t="s">
        <v>358</v>
      </c>
      <c r="B384" s="17">
        <v>69.227655703083229</v>
      </c>
      <c r="C384" s="17">
        <v>70.128695036592958</v>
      </c>
      <c r="D384" s="41">
        <v>43.510719832609169</v>
      </c>
      <c r="E384" s="41">
        <v>69.421309395682115</v>
      </c>
      <c r="F384" s="12">
        <v>76.832089999999994</v>
      </c>
      <c r="G384" s="17">
        <v>90.841189999999997</v>
      </c>
      <c r="H384" s="17">
        <v>69.066366704161979</v>
      </c>
      <c r="I384" s="12">
        <v>76.898859999999999</v>
      </c>
      <c r="J384" s="17">
        <v>51.916443081640473</v>
      </c>
      <c r="K384" s="12">
        <v>95.928840232637697</v>
      </c>
      <c r="L384" s="17">
        <v>66.444360000000003</v>
      </c>
      <c r="M384" s="14">
        <v>71.3</v>
      </c>
      <c r="N384" s="12">
        <v>72.149791955617189</v>
      </c>
      <c r="O384" s="41">
        <v>73.05131761442442</v>
      </c>
      <c r="P384" s="41">
        <v>43.466898954703829</v>
      </c>
      <c r="Q384" s="12">
        <v>69.83885017421602</v>
      </c>
    </row>
    <row r="385" spans="1:17" x14ac:dyDescent="0.15">
      <c r="A385" s="12" t="s">
        <v>359</v>
      </c>
      <c r="B385" s="17">
        <v>73.515526405361683</v>
      </c>
      <c r="C385" s="17">
        <v>73.61834848452628</v>
      </c>
      <c r="D385" s="41">
        <v>53.109625329400089</v>
      </c>
      <c r="E385" s="41">
        <v>77.582808309414389</v>
      </c>
      <c r="F385" s="12">
        <v>81.008510000000001</v>
      </c>
      <c r="G385" s="17">
        <v>91.368200000000002</v>
      </c>
      <c r="H385" s="17">
        <v>72.346640701071081</v>
      </c>
      <c r="I385" s="12">
        <v>79.378879999999995</v>
      </c>
      <c r="J385" s="17">
        <v>59.41036331149494</v>
      </c>
      <c r="K385" s="12">
        <v>96.20286085825748</v>
      </c>
      <c r="L385" s="17">
        <v>68.864140000000006</v>
      </c>
      <c r="M385" s="14">
        <v>80.8</v>
      </c>
      <c r="N385" s="12">
        <v>74.500444049733574</v>
      </c>
      <c r="O385" s="41">
        <v>74.522646536412068</v>
      </c>
      <c r="P385" s="41">
        <v>53.030303030303031</v>
      </c>
      <c r="Q385" s="12">
        <v>77.511065713312902</v>
      </c>
    </row>
    <row r="386" spans="1:17" x14ac:dyDescent="0.15">
      <c r="A386" s="12" t="s">
        <v>360</v>
      </c>
      <c r="B386" s="17">
        <v>80.162718410963819</v>
      </c>
      <c r="C386" s="17">
        <v>79.824796375981919</v>
      </c>
      <c r="D386" s="41">
        <v>66.747185418807788</v>
      </c>
      <c r="E386" s="41">
        <v>87.743744182194419</v>
      </c>
      <c r="F386" s="12">
        <v>86.275990000000007</v>
      </c>
      <c r="G386" s="17">
        <v>92.793189999999996</v>
      </c>
      <c r="H386" s="17">
        <v>77.379095163806554</v>
      </c>
      <c r="I386" s="12">
        <v>82.166319999999999</v>
      </c>
      <c r="J386" s="17">
        <v>59.734114465975665</v>
      </c>
      <c r="K386" s="12">
        <v>98.0243161094225</v>
      </c>
      <c r="L386" s="17">
        <v>75.677369999999996</v>
      </c>
      <c r="M386" s="14">
        <v>89.7</v>
      </c>
      <c r="N386" s="12">
        <v>77.965252255262271</v>
      </c>
      <c r="O386" s="41">
        <v>77.330437687938527</v>
      </c>
      <c r="P386" s="41">
        <v>65.082812924246539</v>
      </c>
      <c r="Q386" s="12">
        <v>86.804235677436864</v>
      </c>
    </row>
    <row r="387" spans="1:17" x14ac:dyDescent="0.15">
      <c r="A387" s="12" t="s">
        <v>361</v>
      </c>
      <c r="B387" s="17">
        <v>78.333093292067417</v>
      </c>
      <c r="C387" s="17">
        <v>78.024666852538502</v>
      </c>
      <c r="D387" s="41">
        <v>60.986801154174508</v>
      </c>
      <c r="E387" s="41">
        <v>84.668000412689196</v>
      </c>
      <c r="F387" s="12">
        <v>83.52176</v>
      </c>
      <c r="G387" s="17">
        <v>91.619249999999994</v>
      </c>
      <c r="H387" s="17">
        <v>75.404157043879906</v>
      </c>
      <c r="I387" s="12">
        <v>80.700980000000001</v>
      </c>
      <c r="J387" s="17">
        <v>63.902531167359278</v>
      </c>
      <c r="K387" s="12">
        <v>98.061123890897136</v>
      </c>
      <c r="L387" s="17">
        <v>70.50179</v>
      </c>
      <c r="M387" s="14">
        <v>87.9</v>
      </c>
      <c r="N387" s="12">
        <v>78.6199251766662</v>
      </c>
      <c r="O387" s="41">
        <v>78.370514064015524</v>
      </c>
      <c r="P387" s="41">
        <v>60.915032679738559</v>
      </c>
      <c r="Q387" s="12">
        <v>84.640522875816998</v>
      </c>
    </row>
    <row r="388" spans="1:17" x14ac:dyDescent="0.15">
      <c r="A388" s="12" t="s">
        <v>362</v>
      </c>
      <c r="B388" s="17">
        <v>74.264697223382498</v>
      </c>
      <c r="C388" s="17">
        <v>74.223507436563224</v>
      </c>
      <c r="D388" s="41">
        <v>51.170899966605496</v>
      </c>
      <c r="E388" s="41">
        <v>78.638582385076077</v>
      </c>
      <c r="F388" s="12">
        <v>79.981189999999998</v>
      </c>
      <c r="G388" s="17">
        <v>91.148920000000004</v>
      </c>
      <c r="H388" s="17">
        <v>66.59012629161883</v>
      </c>
      <c r="I388" s="12">
        <v>78.36354</v>
      </c>
      <c r="J388" s="17">
        <v>60.96315213425757</v>
      </c>
      <c r="K388" s="12">
        <v>96.659449427776053</v>
      </c>
      <c r="L388" s="17">
        <v>67.370689999999996</v>
      </c>
      <c r="M388" s="14">
        <v>81</v>
      </c>
      <c r="N388" s="12">
        <v>75.496335776149238</v>
      </c>
      <c r="O388" s="41">
        <v>75.536309127248501</v>
      </c>
      <c r="P388" s="41">
        <v>51.460905349794238</v>
      </c>
      <c r="Q388" s="12">
        <v>78.991769547325106</v>
      </c>
    </row>
    <row r="389" spans="1:17" x14ac:dyDescent="0.15">
      <c r="A389" s="12" t="s">
        <v>363</v>
      </c>
      <c r="B389" s="17">
        <v>78.257963003326097</v>
      </c>
      <c r="C389" s="17">
        <v>77.899100727489667</v>
      </c>
      <c r="D389" s="41">
        <v>62.046780014341842</v>
      </c>
      <c r="E389" s="41">
        <v>85.324652349293316</v>
      </c>
      <c r="F389" s="12">
        <v>83.523709999999994</v>
      </c>
      <c r="G389" s="17">
        <v>91.509349999999998</v>
      </c>
      <c r="H389" s="17">
        <v>73.557046979865774</v>
      </c>
      <c r="I389" s="12">
        <v>78.203400000000002</v>
      </c>
      <c r="J389" s="17">
        <v>60.07499506611407</v>
      </c>
      <c r="K389" s="12">
        <v>97.767048883524438</v>
      </c>
      <c r="L389" s="17">
        <v>68.767169999999993</v>
      </c>
      <c r="M389" s="14">
        <v>87.1</v>
      </c>
      <c r="N389" s="12">
        <v>75.0516600082656</v>
      </c>
      <c r="O389" s="41">
        <v>74.101115856178538</v>
      </c>
      <c r="P389" s="41">
        <v>61.733966745843226</v>
      </c>
      <c r="Q389" s="12">
        <v>85.035629453681707</v>
      </c>
    </row>
    <row r="390" spans="1:17" x14ac:dyDescent="0.15">
      <c r="A390" s="12" t="s">
        <v>364</v>
      </c>
      <c r="B390" s="17">
        <v>69.62612879785155</v>
      </c>
      <c r="C390" s="17">
        <v>71.590775454972103</v>
      </c>
      <c r="D390" s="41">
        <v>42.532300480872365</v>
      </c>
      <c r="E390" s="41">
        <v>70.207357994248497</v>
      </c>
      <c r="F390" s="12">
        <v>75.083870000000005</v>
      </c>
      <c r="G390" s="17">
        <v>89.686989999999994</v>
      </c>
      <c r="H390" s="17">
        <v>60.472610096670245</v>
      </c>
      <c r="I390" s="12">
        <v>75.771289999999993</v>
      </c>
      <c r="J390" s="17">
        <v>56.265930331350887</v>
      </c>
      <c r="K390" s="12">
        <v>94.383716547304942</v>
      </c>
      <c r="L390" s="17">
        <v>62.661490000000001</v>
      </c>
      <c r="M390" s="14">
        <v>70.8</v>
      </c>
      <c r="N390" s="12">
        <v>75.690852667356296</v>
      </c>
      <c r="O390" s="41">
        <v>77.345943549578848</v>
      </c>
      <c r="P390" s="41">
        <v>44.072164948453604</v>
      </c>
      <c r="Q390" s="12">
        <v>72.024367385192122</v>
      </c>
    </row>
    <row r="391" spans="1:17" x14ac:dyDescent="0.15">
      <c r="A391" s="12" t="s">
        <v>365</v>
      </c>
      <c r="B391" s="17">
        <v>70.153653342346516</v>
      </c>
      <c r="C391" s="17">
        <v>71.626616640335698</v>
      </c>
      <c r="D391" s="41">
        <v>46.128172970627865</v>
      </c>
      <c r="E391" s="41">
        <v>73.672551357032617</v>
      </c>
      <c r="F391" s="12">
        <v>78.401740000000004</v>
      </c>
      <c r="G391" s="17">
        <v>91.046809999999994</v>
      </c>
      <c r="H391" s="17">
        <v>64.480874316939889</v>
      </c>
      <c r="I391" s="12">
        <v>75.918300000000002</v>
      </c>
      <c r="J391" s="17">
        <v>54.260548955346167</v>
      </c>
      <c r="K391" s="12">
        <v>95.970578829549098</v>
      </c>
      <c r="L391" s="17">
        <v>65.921549999999996</v>
      </c>
      <c r="M391" s="14">
        <v>75.3</v>
      </c>
      <c r="N391" s="12">
        <v>70.067428906479037</v>
      </c>
      <c r="O391" s="41">
        <v>71.240105540897105</v>
      </c>
      <c r="P391" s="41">
        <v>46.179481075934305</v>
      </c>
      <c r="Q391" s="12">
        <v>73.839562009045466</v>
      </c>
    </row>
    <row r="392" spans="1:17" x14ac:dyDescent="0.15">
      <c r="A392" s="12" t="s">
        <v>366</v>
      </c>
      <c r="B392" s="17">
        <v>76.55362390127442</v>
      </c>
      <c r="C392" s="17">
        <v>77.267846764786114</v>
      </c>
      <c r="D392" s="41">
        <v>58.625071962394571</v>
      </c>
      <c r="E392" s="41">
        <v>83.11660356630064</v>
      </c>
      <c r="F392" s="12">
        <v>82.221109999999996</v>
      </c>
      <c r="G392" s="17">
        <v>91.327830000000006</v>
      </c>
      <c r="H392" s="17">
        <v>70.904645476772615</v>
      </c>
      <c r="I392" s="12">
        <v>80.63664</v>
      </c>
      <c r="J392" s="17">
        <v>62.358974358974365</v>
      </c>
      <c r="K392" s="12">
        <v>97.433933358866327</v>
      </c>
      <c r="L392" s="17">
        <v>70.232910000000004</v>
      </c>
      <c r="M392" s="14">
        <v>84.1</v>
      </c>
      <c r="N392" s="12">
        <v>78.911253430924063</v>
      </c>
      <c r="O392" s="41">
        <v>79.42970417810308</v>
      </c>
      <c r="P392" s="41">
        <v>58.337193144974528</v>
      </c>
      <c r="Q392" s="12">
        <v>82.955071792496526</v>
      </c>
    </row>
    <row r="393" spans="1:17" x14ac:dyDescent="0.15">
      <c r="A393" s="12" t="s">
        <v>367</v>
      </c>
      <c r="B393" s="17">
        <v>78.869630273244113</v>
      </c>
      <c r="C393" s="17">
        <v>78.579072342391783</v>
      </c>
      <c r="D393" s="41">
        <v>63.475945022255573</v>
      </c>
      <c r="E393" s="41">
        <v>86.60832050159128</v>
      </c>
      <c r="F393" s="12">
        <v>84.040109999999999</v>
      </c>
      <c r="G393" s="17">
        <v>91.481449999999995</v>
      </c>
      <c r="H393" s="17">
        <v>79.211469534050181</v>
      </c>
      <c r="I393" s="12">
        <v>82.396590000000003</v>
      </c>
      <c r="J393" s="17">
        <v>65.355404089581299</v>
      </c>
      <c r="K393" s="12">
        <v>98.256447511805305</v>
      </c>
      <c r="L393" s="17">
        <v>72.476759999999999</v>
      </c>
      <c r="M393" s="14">
        <v>88.3</v>
      </c>
      <c r="N393" s="12">
        <v>81.460756884111319</v>
      </c>
      <c r="O393" s="41">
        <v>81.416580768664403</v>
      </c>
      <c r="P393" s="41">
        <v>62.735642262165712</v>
      </c>
      <c r="Q393" s="12">
        <v>86.102586584831215</v>
      </c>
    </row>
    <row r="394" spans="1:17" x14ac:dyDescent="0.15">
      <c r="A394" s="12" t="s">
        <v>368</v>
      </c>
      <c r="B394" s="17">
        <v>79.451941868957974</v>
      </c>
      <c r="C394" s="17">
        <v>78.822936701289763</v>
      </c>
      <c r="D394" s="41">
        <v>65.086237313582245</v>
      </c>
      <c r="E394" s="41">
        <v>87.160880547335594</v>
      </c>
      <c r="F394" s="12">
        <v>85.305390000000003</v>
      </c>
      <c r="G394" s="17">
        <v>92.127350000000007</v>
      </c>
      <c r="H394" s="17">
        <v>80.135135135135144</v>
      </c>
      <c r="I394" s="12">
        <v>81.492800000000003</v>
      </c>
      <c r="J394" s="17">
        <v>61.02606537029375</v>
      </c>
      <c r="K394" s="12">
        <v>97.149982187388673</v>
      </c>
      <c r="L394" s="17">
        <v>73.959270000000004</v>
      </c>
      <c r="M394" s="14">
        <v>89.8</v>
      </c>
      <c r="N394" s="12">
        <v>77.286696912044491</v>
      </c>
      <c r="O394" s="41">
        <v>76.174447534026044</v>
      </c>
      <c r="P394" s="41">
        <v>64.109985528219966</v>
      </c>
      <c r="Q394" s="12">
        <v>86.493005306319347</v>
      </c>
    </row>
    <row r="395" spans="1:17" x14ac:dyDescent="0.15">
      <c r="A395" s="12" t="s">
        <v>81</v>
      </c>
      <c r="B395" s="17">
        <v>77.22649235463345</v>
      </c>
      <c r="C395" s="17">
        <v>77.181270340323778</v>
      </c>
      <c r="D395" s="41">
        <v>54.194619897435757</v>
      </c>
      <c r="E395" s="41">
        <v>79.132569434567571</v>
      </c>
      <c r="F395" s="12">
        <v>81.905200000000008</v>
      </c>
      <c r="G395" s="17">
        <v>92.371139999999997</v>
      </c>
      <c r="H395" s="17">
        <v>75.025588536335718</v>
      </c>
      <c r="I395" s="12">
        <v>81.175129999999996</v>
      </c>
      <c r="J395" s="17">
        <v>64.572215527629538</v>
      </c>
      <c r="K395" s="12">
        <v>97.231518101612409</v>
      </c>
      <c r="L395" s="17">
        <v>71.974559999999997</v>
      </c>
      <c r="M395" s="14">
        <v>86</v>
      </c>
      <c r="N395" s="12">
        <v>80.07072493053802</v>
      </c>
      <c r="O395" s="41">
        <v>80.247537256883049</v>
      </c>
      <c r="P395" s="41">
        <v>54.552605703048187</v>
      </c>
      <c r="Q395" s="12">
        <v>79.390363815142578</v>
      </c>
    </row>
    <row r="396" spans="1:17" x14ac:dyDescent="0.15">
      <c r="A396" s="12" t="s">
        <v>82</v>
      </c>
      <c r="B396" s="17">
        <v>76.910203762711873</v>
      </c>
      <c r="C396" s="17">
        <v>75.183123402077854</v>
      </c>
      <c r="D396" s="41">
        <v>52.495157803909542</v>
      </c>
      <c r="E396" s="41">
        <v>77.684766173446732</v>
      </c>
      <c r="F396" s="12">
        <v>80.859440000000006</v>
      </c>
      <c r="G396" s="17">
        <v>91.952749999999995</v>
      </c>
      <c r="H396" s="17">
        <v>71.15384615384616</v>
      </c>
      <c r="I396" s="12">
        <v>80.427340000000001</v>
      </c>
      <c r="J396" s="17">
        <v>60.963302752293579</v>
      </c>
      <c r="K396" s="12">
        <v>96.181896181896192</v>
      </c>
      <c r="L396" s="17">
        <v>71.673789999999997</v>
      </c>
      <c r="M396" s="14">
        <v>81.8</v>
      </c>
      <c r="N396" s="12">
        <v>77.676151761517616</v>
      </c>
      <c r="O396" s="41">
        <v>76.575203252032523</v>
      </c>
      <c r="P396" s="41">
        <v>52.808697903184054</v>
      </c>
      <c r="Q396" s="12">
        <v>77.944602640434894</v>
      </c>
    </row>
    <row r="397" spans="1:17" x14ac:dyDescent="0.15">
      <c r="A397" s="12" t="s">
        <v>83</v>
      </c>
      <c r="B397" s="17">
        <v>75.570101116581768</v>
      </c>
      <c r="C397" s="17">
        <v>75.053975697650898</v>
      </c>
      <c r="D397" s="41">
        <v>51.976235109875269</v>
      </c>
      <c r="E397" s="41">
        <v>77.763971106083531</v>
      </c>
      <c r="F397" s="12">
        <v>80.906970000000001</v>
      </c>
      <c r="G397" s="17">
        <v>91.718059999999994</v>
      </c>
      <c r="H397" s="17">
        <v>69.238683127572017</v>
      </c>
      <c r="I397" s="12">
        <v>80.504980000000003</v>
      </c>
      <c r="J397" s="17">
        <v>64.472232438396475</v>
      </c>
      <c r="K397" s="12">
        <v>96.909492273730677</v>
      </c>
      <c r="L397" s="17">
        <v>70.441389999999998</v>
      </c>
      <c r="M397" s="14">
        <v>80.900000000000006</v>
      </c>
      <c r="N397" s="12">
        <v>79.085055004024682</v>
      </c>
      <c r="O397" s="41">
        <v>78.910651998926753</v>
      </c>
      <c r="P397" s="41">
        <v>53.059962909540495</v>
      </c>
      <c r="Q397" s="12">
        <v>78.837832268699771</v>
      </c>
    </row>
    <row r="398" spans="1:17" x14ac:dyDescent="0.15">
      <c r="A398" s="12" t="s">
        <v>84</v>
      </c>
      <c r="B398" s="17">
        <v>78.015950952765252</v>
      </c>
      <c r="C398" s="17">
        <v>76.474307325601885</v>
      </c>
      <c r="D398" s="41">
        <v>56.775118304845705</v>
      </c>
      <c r="E398" s="41">
        <v>81.013133776939725</v>
      </c>
      <c r="F398" s="12">
        <v>82.394229999999993</v>
      </c>
      <c r="G398" s="17">
        <v>91.756889999999999</v>
      </c>
      <c r="H398" s="17">
        <v>73.339483394833948</v>
      </c>
      <c r="I398" s="12">
        <v>81.371980000000008</v>
      </c>
      <c r="J398" s="17">
        <v>66.572014513330174</v>
      </c>
      <c r="K398" s="12">
        <v>96.537622682660853</v>
      </c>
      <c r="L398" s="17">
        <v>71.568240000000003</v>
      </c>
      <c r="M398" s="14">
        <v>85.1</v>
      </c>
      <c r="N398" s="12">
        <v>80.686398710123228</v>
      </c>
      <c r="O398" s="41">
        <v>79.68444086145341</v>
      </c>
      <c r="P398" s="41">
        <v>57.744468236973589</v>
      </c>
      <c r="Q398" s="12">
        <v>81.92362598144183</v>
      </c>
    </row>
    <row r="399" spans="1:17" x14ac:dyDescent="0.15">
      <c r="A399" s="12" t="s">
        <v>85</v>
      </c>
      <c r="B399" s="17">
        <v>83.839071604270089</v>
      </c>
      <c r="C399" s="17">
        <v>82.123720145517993</v>
      </c>
      <c r="D399" s="41">
        <v>65.918187638987177</v>
      </c>
      <c r="E399" s="41">
        <v>88.893843519808513</v>
      </c>
      <c r="F399" s="12">
        <v>88.63888</v>
      </c>
      <c r="G399" s="17">
        <v>93.077510000000004</v>
      </c>
      <c r="H399" s="17">
        <v>85.390946502057616</v>
      </c>
      <c r="I399" s="12">
        <v>83.889409999999998</v>
      </c>
      <c r="J399" s="17">
        <v>63.638736622291823</v>
      </c>
      <c r="K399" s="12">
        <v>99.151785714285708</v>
      </c>
      <c r="L399" s="17">
        <v>79.636409999999998</v>
      </c>
      <c r="M399" s="14">
        <v>93.6</v>
      </c>
      <c r="N399" s="12">
        <v>81.542376198864758</v>
      </c>
      <c r="O399" s="41">
        <v>79.487179487179489</v>
      </c>
      <c r="P399" s="41">
        <v>64.310954063604242</v>
      </c>
      <c r="Q399" s="12">
        <v>87.793125602312884</v>
      </c>
    </row>
    <row r="400" spans="1:17" x14ac:dyDescent="0.15">
      <c r="A400" s="12" t="s">
        <v>86</v>
      </c>
      <c r="B400" s="17">
        <v>81.797061652162611</v>
      </c>
      <c r="C400" s="17">
        <v>80.856494347834158</v>
      </c>
      <c r="D400" s="41">
        <v>64.669294047270469</v>
      </c>
      <c r="E400" s="41">
        <v>87.098830419273796</v>
      </c>
      <c r="F400" s="12">
        <v>85.160679999999999</v>
      </c>
      <c r="G400" s="17">
        <v>92.621489999999994</v>
      </c>
      <c r="H400" s="17">
        <v>78.801331853496109</v>
      </c>
      <c r="I400" s="12">
        <v>82.333709999999996</v>
      </c>
      <c r="J400" s="17">
        <v>58.856976235602851</v>
      </c>
      <c r="K400" s="12">
        <v>96.872635561160152</v>
      </c>
      <c r="L400" s="17">
        <v>74.417919999999995</v>
      </c>
      <c r="M400" s="14">
        <v>89.6</v>
      </c>
      <c r="N400" s="12">
        <v>80.637415411482209</v>
      </c>
      <c r="O400" s="41">
        <v>79.414974896310852</v>
      </c>
      <c r="P400" s="41">
        <v>64.860229806208196</v>
      </c>
      <c r="Q400" s="12">
        <v>87.206311095866923</v>
      </c>
    </row>
    <row r="401" spans="1:17" x14ac:dyDescent="0.15">
      <c r="A401" s="12" t="s">
        <v>87</v>
      </c>
      <c r="B401" s="17">
        <v>76.158080041821378</v>
      </c>
      <c r="C401" s="17">
        <v>75.58787748084977</v>
      </c>
      <c r="D401" s="41">
        <v>53.331213284755485</v>
      </c>
      <c r="E401" s="41">
        <v>78.516729278399723</v>
      </c>
      <c r="F401" s="12">
        <v>81.822929999999999</v>
      </c>
      <c r="G401" s="17">
        <v>92.176490000000001</v>
      </c>
      <c r="H401" s="17">
        <v>69.42446043165468</v>
      </c>
      <c r="I401" s="12">
        <v>78.967119999999994</v>
      </c>
      <c r="J401" s="17">
        <v>58.807288790723355</v>
      </c>
      <c r="K401" s="12">
        <v>96.560964716391254</v>
      </c>
      <c r="L401" s="17">
        <v>70.692859999999996</v>
      </c>
      <c r="M401" s="14">
        <v>82.7</v>
      </c>
      <c r="N401" s="12">
        <v>75.816226783968716</v>
      </c>
      <c r="O401" s="41">
        <v>74.760508308895396</v>
      </c>
      <c r="P401" s="41">
        <v>53.444408843319444</v>
      </c>
      <c r="Q401" s="12">
        <v>78.756808715155401</v>
      </c>
    </row>
    <row r="402" spans="1:17" x14ac:dyDescent="0.15">
      <c r="A402" s="12" t="s">
        <v>88</v>
      </c>
      <c r="B402" s="17">
        <v>66.857415458880411</v>
      </c>
      <c r="C402" s="17">
        <v>70.095094780228692</v>
      </c>
      <c r="D402" s="41">
        <v>32.839506596333862</v>
      </c>
      <c r="E402" s="41">
        <v>58.093677780927969</v>
      </c>
      <c r="F402" s="12">
        <v>71.217860000000002</v>
      </c>
      <c r="G402" s="17">
        <v>90.759720000000002</v>
      </c>
      <c r="H402" s="17">
        <v>51.907719609582955</v>
      </c>
      <c r="I402" s="12">
        <v>74.07535</v>
      </c>
      <c r="J402" s="17">
        <v>49.556093623890234</v>
      </c>
      <c r="K402" s="12">
        <v>93.02246426140232</v>
      </c>
      <c r="L402" s="17">
        <v>62.261259999999993</v>
      </c>
      <c r="M402" s="14">
        <v>64</v>
      </c>
      <c r="N402" s="12">
        <v>73.93595460072963</v>
      </c>
      <c r="O402" s="41">
        <v>76.732873935954601</v>
      </c>
      <c r="P402" s="41">
        <v>34.073251942286348</v>
      </c>
      <c r="Q402" s="12">
        <v>60.488346281908989</v>
      </c>
    </row>
    <row r="403" spans="1:17" x14ac:dyDescent="0.15">
      <c r="A403" s="12" t="s">
        <v>89</v>
      </c>
      <c r="B403" s="17">
        <v>80.384318277443114</v>
      </c>
      <c r="C403" s="17">
        <v>79.516283443294498</v>
      </c>
      <c r="D403" s="41">
        <v>58.977422979153168</v>
      </c>
      <c r="E403" s="41">
        <v>83.457197810240615</v>
      </c>
      <c r="F403" s="12">
        <v>81.366370000000003</v>
      </c>
      <c r="G403" s="17">
        <v>91.607929999999996</v>
      </c>
      <c r="H403" s="17">
        <v>73.266078184110967</v>
      </c>
      <c r="I403" s="12">
        <v>82.184190000000001</v>
      </c>
      <c r="J403" s="17">
        <v>61.494694756266341</v>
      </c>
      <c r="K403" s="12">
        <v>93.598862019914648</v>
      </c>
      <c r="L403" s="17">
        <v>69.61515</v>
      </c>
      <c r="M403" s="14">
        <v>87</v>
      </c>
      <c r="N403" s="12">
        <v>83.29315332690453</v>
      </c>
      <c r="O403" s="41">
        <v>82.786885245901644</v>
      </c>
      <c r="P403" s="41">
        <v>60.38884192730346</v>
      </c>
      <c r="Q403" s="12">
        <v>85.054945054945051</v>
      </c>
    </row>
    <row r="404" spans="1:17" x14ac:dyDescent="0.15">
      <c r="A404" s="12" t="s">
        <v>90</v>
      </c>
      <c r="B404" s="17">
        <v>74.858054589757799</v>
      </c>
      <c r="C404" s="17">
        <v>74.998474711412115</v>
      </c>
      <c r="D404" s="41">
        <v>45.448213854628882</v>
      </c>
      <c r="E404" s="41">
        <v>73.526380405277465</v>
      </c>
      <c r="F404" s="12">
        <v>78.508510000000001</v>
      </c>
      <c r="G404" s="17">
        <v>91.268320000000003</v>
      </c>
      <c r="H404" s="17">
        <v>66.987179487179489</v>
      </c>
      <c r="I404" s="12">
        <v>79.621039999999994</v>
      </c>
      <c r="J404" s="17">
        <v>62.405778894472363</v>
      </c>
      <c r="K404" s="12">
        <v>94.260777572070893</v>
      </c>
      <c r="L404" s="17">
        <v>67.259839999999997</v>
      </c>
      <c r="M404" s="14">
        <v>81.099999999999994</v>
      </c>
      <c r="N404" s="12">
        <v>79.21643573817488</v>
      </c>
      <c r="O404" s="41">
        <v>79.694218824653603</v>
      </c>
      <c r="P404" s="41">
        <v>46.895594866458552</v>
      </c>
      <c r="Q404" s="12">
        <v>75.320846340617408</v>
      </c>
    </row>
    <row r="405" spans="1:17" x14ac:dyDescent="0.15">
      <c r="A405" s="12" t="s">
        <v>91</v>
      </c>
      <c r="B405" s="17">
        <v>77.111620639207786</v>
      </c>
      <c r="C405" s="17">
        <v>76.218069656403117</v>
      </c>
      <c r="D405" s="41">
        <v>55.595181832183549</v>
      </c>
      <c r="E405" s="41">
        <v>81.09386938365563</v>
      </c>
      <c r="F405" s="12">
        <v>82.317830000000001</v>
      </c>
      <c r="G405" s="17">
        <v>92.195589999999996</v>
      </c>
      <c r="H405" s="17">
        <v>74.712643678160916</v>
      </c>
      <c r="I405" s="12">
        <v>81.3065</v>
      </c>
      <c r="J405" s="17">
        <v>60.76186024772143</v>
      </c>
      <c r="K405" s="12">
        <v>96.655656482246073</v>
      </c>
      <c r="L405" s="17">
        <v>73.061859999999996</v>
      </c>
      <c r="M405" s="14">
        <v>82.9</v>
      </c>
      <c r="N405" s="12">
        <v>78.740829210032416</v>
      </c>
      <c r="O405" s="41">
        <v>78.10953762156629</v>
      </c>
      <c r="P405" s="41">
        <v>55.141938939475097</v>
      </c>
      <c r="Q405" s="12">
        <v>80.610605249062672</v>
      </c>
    </row>
    <row r="406" spans="1:17" x14ac:dyDescent="0.15">
      <c r="A406" s="12" t="s">
        <v>92</v>
      </c>
      <c r="B406" s="17">
        <v>78.729614531160777</v>
      </c>
      <c r="C406" s="17">
        <v>78.39479432804238</v>
      </c>
      <c r="D406" s="41">
        <v>58.803679319828518</v>
      </c>
      <c r="E406" s="41">
        <v>84.161390950201238</v>
      </c>
      <c r="F406" s="12">
        <v>84.281940000000006</v>
      </c>
      <c r="G406" s="17">
        <v>92.484099999999998</v>
      </c>
      <c r="H406" s="17">
        <v>77.41935483870968</v>
      </c>
      <c r="I406" s="12">
        <v>82.234710000000007</v>
      </c>
      <c r="J406" s="17">
        <v>64.966442953020135</v>
      </c>
      <c r="K406" s="12">
        <v>96.889226100151745</v>
      </c>
      <c r="L406" s="17">
        <v>74.723079999999996</v>
      </c>
      <c r="M406" s="14">
        <v>88.7</v>
      </c>
      <c r="N406" s="12">
        <v>79.620314781762119</v>
      </c>
      <c r="O406" s="41">
        <v>79.295797501216938</v>
      </c>
      <c r="P406" s="41">
        <v>58.609271523178805</v>
      </c>
      <c r="Q406" s="12">
        <v>84.08048904737646</v>
      </c>
    </row>
    <row r="407" spans="1:17" x14ac:dyDescent="0.15">
      <c r="A407" s="12" t="s">
        <v>93</v>
      </c>
      <c r="B407" s="17">
        <v>74.586668441706564</v>
      </c>
      <c r="C407" s="17">
        <v>74.032306518108371</v>
      </c>
      <c r="D407" s="41">
        <v>50.88644296310482</v>
      </c>
      <c r="E407" s="41">
        <v>76.849128357303769</v>
      </c>
      <c r="F407" s="12">
        <v>80.10736</v>
      </c>
      <c r="G407" s="17">
        <v>92.151409999999998</v>
      </c>
      <c r="H407" s="17">
        <v>67.884828349944627</v>
      </c>
      <c r="I407" s="12">
        <v>79.448810000000009</v>
      </c>
      <c r="J407" s="17">
        <v>58.446757405924743</v>
      </c>
      <c r="K407" s="12">
        <v>96.297499188048064</v>
      </c>
      <c r="L407" s="17">
        <v>70.922330000000002</v>
      </c>
      <c r="M407" s="14">
        <v>78.400000000000006</v>
      </c>
      <c r="N407" s="12">
        <v>76.468918535339199</v>
      </c>
      <c r="O407" s="41">
        <v>75.816065852966219</v>
      </c>
      <c r="P407" s="41">
        <v>51.247165532879826</v>
      </c>
      <c r="Q407" s="12">
        <v>77.301587301587304</v>
      </c>
    </row>
    <row r="408" spans="1:17" x14ac:dyDescent="0.15">
      <c r="A408" s="12" t="s">
        <v>94</v>
      </c>
      <c r="B408" s="17">
        <v>80.612478296393547</v>
      </c>
      <c r="C408" s="17">
        <v>79.252433269434889</v>
      </c>
      <c r="D408" s="41">
        <v>61.278241753784954</v>
      </c>
      <c r="E408" s="41">
        <v>85.06814934479651</v>
      </c>
      <c r="F408" s="12">
        <v>84.277709999999999</v>
      </c>
      <c r="G408" s="17">
        <v>92.179169999999999</v>
      </c>
      <c r="H408" s="17">
        <v>77.48091603053436</v>
      </c>
      <c r="I408" s="12">
        <v>83.00412</v>
      </c>
      <c r="J408" s="17">
        <v>66.221142162818964</v>
      </c>
      <c r="K408" s="12">
        <v>98.018400566171266</v>
      </c>
      <c r="L408" s="17">
        <v>74.483750000000001</v>
      </c>
      <c r="M408" s="14">
        <v>88.5</v>
      </c>
      <c r="N408" s="12">
        <v>81.851015801354393</v>
      </c>
      <c r="O408" s="41">
        <v>80.812641083521441</v>
      </c>
      <c r="P408" s="41">
        <v>61.136677404509896</v>
      </c>
      <c r="Q408" s="12">
        <v>84.997699033594103</v>
      </c>
    </row>
    <row r="409" spans="1:17" x14ac:dyDescent="0.15">
      <c r="A409" s="12" t="s">
        <v>95</v>
      </c>
      <c r="B409" s="17">
        <v>73.895902777135063</v>
      </c>
      <c r="C409" s="17">
        <v>74.314100225234242</v>
      </c>
      <c r="D409" s="41">
        <v>49.39450760550347</v>
      </c>
      <c r="E409" s="41">
        <v>75.340181251334485</v>
      </c>
      <c r="F409" s="12">
        <v>78.703270000000003</v>
      </c>
      <c r="G409" s="17">
        <v>91.504710000000003</v>
      </c>
      <c r="H409" s="17">
        <v>68.598615916955026</v>
      </c>
      <c r="I409" s="12">
        <v>78.515169999999998</v>
      </c>
      <c r="J409" s="17">
        <v>55.893652989088672</v>
      </c>
      <c r="K409" s="12">
        <v>96.176008381351494</v>
      </c>
      <c r="L409" s="17">
        <v>68.791349999999994</v>
      </c>
      <c r="M409" s="14">
        <v>78.599999999999994</v>
      </c>
      <c r="N409" s="12">
        <v>76.004390779363334</v>
      </c>
      <c r="O409" s="41">
        <v>76.2788144895719</v>
      </c>
      <c r="P409" s="41">
        <v>49.514563106796118</v>
      </c>
      <c r="Q409" s="12">
        <v>75.728155339805824</v>
      </c>
    </row>
    <row r="410" spans="1:17" x14ac:dyDescent="0.15">
      <c r="A410" s="12" t="s">
        <v>96</v>
      </c>
      <c r="B410" s="17">
        <v>83.93293318357388</v>
      </c>
      <c r="C410" s="17">
        <v>83.192505073644554</v>
      </c>
      <c r="D410" s="41">
        <v>69.31956362138358</v>
      </c>
      <c r="E410" s="41">
        <v>89.369933152674875</v>
      </c>
      <c r="F410" s="12">
        <v>87.475120000000004</v>
      </c>
      <c r="G410" s="17">
        <v>92.684780000000003</v>
      </c>
      <c r="H410" s="17">
        <v>80.501392757660156</v>
      </c>
      <c r="I410" s="12">
        <v>84.698340000000002</v>
      </c>
      <c r="J410" s="17">
        <v>66.051583141119735</v>
      </c>
      <c r="K410" s="12">
        <v>98.220244716351502</v>
      </c>
      <c r="L410" s="17">
        <v>78.791820000000001</v>
      </c>
      <c r="M410" s="14">
        <v>92.6</v>
      </c>
      <c r="N410" s="12">
        <v>82.999692023406226</v>
      </c>
      <c r="O410" s="41">
        <v>82.599322451493691</v>
      </c>
      <c r="P410" s="41">
        <v>68.115942028985515</v>
      </c>
      <c r="Q410" s="12">
        <v>88.555722138930534</v>
      </c>
    </row>
    <row r="411" spans="1:17" x14ac:dyDescent="0.15">
      <c r="A411" s="12" t="s">
        <v>97</v>
      </c>
      <c r="B411" s="17">
        <v>79.577202492513337</v>
      </c>
      <c r="C411" s="17">
        <v>79.868287286694454</v>
      </c>
      <c r="D411" s="41">
        <v>58.29230607496627</v>
      </c>
      <c r="E411" s="41">
        <v>82.192912143767444</v>
      </c>
      <c r="F411" s="12">
        <v>83.618949999999998</v>
      </c>
      <c r="G411" s="17">
        <v>92.511480000000006</v>
      </c>
      <c r="H411" s="17">
        <v>75.579809004092766</v>
      </c>
      <c r="I411" s="12">
        <v>81.889170000000007</v>
      </c>
      <c r="J411" s="17">
        <v>62.681009515928842</v>
      </c>
      <c r="K411" s="12">
        <v>97.499119408242336</v>
      </c>
      <c r="L411" s="17">
        <v>74.281139999999994</v>
      </c>
      <c r="M411" s="14">
        <v>86.4</v>
      </c>
      <c r="N411" s="12">
        <v>79.223709944335781</v>
      </c>
      <c r="O411" s="41">
        <v>79.329020610801877</v>
      </c>
      <c r="P411" s="41">
        <v>57.561913921615769</v>
      </c>
      <c r="Q411" s="12">
        <v>81.485934118778559</v>
      </c>
    </row>
    <row r="412" spans="1:17" x14ac:dyDescent="0.15">
      <c r="A412" s="12" t="s">
        <v>98</v>
      </c>
      <c r="B412" s="17">
        <v>84.868563682851516</v>
      </c>
      <c r="C412" s="17">
        <v>84.003161010099674</v>
      </c>
      <c r="D412" s="41">
        <v>70.490494157369298</v>
      </c>
      <c r="E412" s="41">
        <v>90.337104226546003</v>
      </c>
      <c r="F412" s="12">
        <v>87.77</v>
      </c>
      <c r="G412" s="17">
        <v>92.689130000000006</v>
      </c>
      <c r="H412" s="17">
        <v>85.723771580345286</v>
      </c>
      <c r="I412" s="12">
        <v>84.566760000000002</v>
      </c>
      <c r="J412" s="17">
        <v>65.657800876388464</v>
      </c>
      <c r="K412" s="12">
        <v>98.6013986013986</v>
      </c>
      <c r="L412" s="17">
        <v>78.760220000000004</v>
      </c>
      <c r="M412" s="14">
        <v>93.1</v>
      </c>
      <c r="N412" s="12">
        <v>83.578431372549019</v>
      </c>
      <c r="O412" s="41">
        <v>82.590612002376702</v>
      </c>
      <c r="P412" s="41">
        <v>69.747493053038539</v>
      </c>
      <c r="Q412" s="12">
        <v>89.790987072610847</v>
      </c>
    </row>
    <row r="413" spans="1:17" ht="12.75" x14ac:dyDescent="0.2">
      <c r="A413" s="11" t="s">
        <v>433</v>
      </c>
      <c r="B413" s="17">
        <v>77.204336326594898</v>
      </c>
      <c r="C413" s="17">
        <v>76.855342085249546</v>
      </c>
      <c r="D413" s="41">
        <v>59.167847320212097</v>
      </c>
      <c r="E413" s="41">
        <v>81.976852071137003</v>
      </c>
      <c r="F413" s="12">
        <v>83.268794467047996</v>
      </c>
      <c r="G413" s="12">
        <v>91.594143850633003</v>
      </c>
      <c r="H413" s="12">
        <v>70.986948102818786</v>
      </c>
      <c r="I413" s="50">
        <v>80.777517811053002</v>
      </c>
      <c r="J413" s="12">
        <v>58.187189722274432</v>
      </c>
      <c r="K413" s="12">
        <v>97.069800932848992</v>
      </c>
      <c r="L413" s="17">
        <v>71.323938255338007</v>
      </c>
      <c r="M413" s="14">
        <v>83.7</v>
      </c>
      <c r="N413" s="12">
        <v>77.757278054589335</v>
      </c>
      <c r="O413" s="41">
        <v>77.285294778185161</v>
      </c>
      <c r="P413" s="41">
        <v>59.218375247349606</v>
      </c>
      <c r="Q413" s="17">
        <v>82.058925772491847</v>
      </c>
    </row>
  </sheetData>
  <sortState xmlns:xlrd2="http://schemas.microsoft.com/office/spreadsheetml/2017/richdata2" ref="A2:N412">
    <sortCondition ref="A2:A412"/>
  </sortState>
  <mergeCells count="1">
    <mergeCell ref="N1:Q1"/>
  </mergeCells>
  <conditionalFormatting sqref="K3:K412">
    <cfRule type="cellIs" dxfId="0" priority="1" operator="equal">
      <formula>TRUE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F936CDCDE8F8418920914B3BFFF19C" ma:contentTypeVersion="12" ma:contentTypeDescription="Create a new document." ma:contentTypeScope="" ma:versionID="9dbda9a1f64f45d02ff06bd91a3442a6">
  <xsd:schema xmlns:xsd="http://www.w3.org/2001/XMLSchema" xmlns:xs="http://www.w3.org/2001/XMLSchema" xmlns:p="http://schemas.microsoft.com/office/2006/metadata/properties" xmlns:ns3="b7e247b7-cca8-429f-8688-16f83c8fba5f" xmlns:ns4="f30bebb2-c01f-48d0-81da-dc8b123879c2" targetNamespace="http://schemas.microsoft.com/office/2006/metadata/properties" ma:root="true" ma:fieldsID="d810eb703564286cbca9694aba1632a6" ns3:_="" ns4:_="">
    <xsd:import namespace="b7e247b7-cca8-429f-8688-16f83c8fba5f"/>
    <xsd:import namespace="f30bebb2-c01f-48d0-81da-dc8b123879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247b7-cca8-429f-8688-16f83c8fba5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0bebb2-c01f-48d0-81da-dc8b123879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57DB1-CC3A-4B31-8FEB-6C6AD6C89C51}">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30bebb2-c01f-48d0-81da-dc8b123879c2"/>
    <ds:schemaRef ds:uri="b7e247b7-cca8-429f-8688-16f83c8fba5f"/>
    <ds:schemaRef ds:uri="http://www.w3.org/XML/1998/namespace"/>
  </ds:schemaRefs>
</ds:datastoreItem>
</file>

<file path=customXml/itemProps2.xml><?xml version="1.0" encoding="utf-8"?>
<ds:datastoreItem xmlns:ds="http://schemas.openxmlformats.org/officeDocument/2006/customXml" ds:itemID="{35F156D2-B4D1-4347-9127-5A88F74C5A64}">
  <ds:schemaRefs>
    <ds:schemaRef ds:uri="http://schemas.microsoft.com/sharepoint/v3/contenttype/forms"/>
  </ds:schemaRefs>
</ds:datastoreItem>
</file>

<file path=customXml/itemProps3.xml><?xml version="1.0" encoding="utf-8"?>
<ds:datastoreItem xmlns:ds="http://schemas.openxmlformats.org/officeDocument/2006/customXml" ds:itemID="{82D1901B-E794-4087-9D9A-30488930C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e247b7-cca8-429f-8688-16f83c8fba5f"/>
    <ds:schemaRef ds:uri="f30bebb2-c01f-48d0-81da-dc8b12387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Contents</vt:lpstr>
      <vt:lpstr>Table &amp; Chart</vt:lpstr>
      <vt:lpstr>CopyGuidance</vt:lpstr>
      <vt:lpstr>Technical guide</vt:lpstr>
      <vt:lpstr>Interpretation Guide</vt:lpstr>
      <vt:lpstr>LA_HB_Summary table</vt:lpstr>
      <vt:lpstr>control</vt:lpstr>
      <vt:lpstr>map control</vt:lpstr>
      <vt:lpstr>data</vt:lpstr>
      <vt:lpstr>list box data</vt:lpstr>
      <vt:lpstr>CI Data</vt:lpstr>
      <vt:lpstr>'Interpretation Guide'!OLE_LINK1</vt:lpstr>
      <vt:lpstr>'Interpretation Guide'!OLE_LINK4</vt:lpstr>
      <vt:lpstr>'LA_HB_Summary table'!Print_Area</vt:lpstr>
      <vt:lpstr>'Table &amp;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2015-03-23T08:51:27Z</dcterms:created>
  <dcterms:modified xsi:type="dcterms:W3CDTF">2025-08-21T09:06:43Z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0x01010072F936CDCDE8F8418920914B3BFFF19C</vt:lpwstr>
  </property>
</Properties>
</file>